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350" yWindow="570" windowWidth="15570" windowHeight="8295"/>
  </bookViews>
  <sheets>
    <sheet name="Lampiran II" sheetId="15" r:id="rId1"/>
  </sheets>
  <definedNames>
    <definedName name="_xlnm.Print_Area" localSheetId="0">'Lampiran II'!$A$1:$Q$227</definedName>
    <definedName name="_xlnm.Print_Titles" localSheetId="0">'Lampiran II'!$11:$15</definedName>
  </definedNames>
  <calcPr calcId="124519" concurrentCalc="0"/>
</workbook>
</file>

<file path=xl/calcChain.xml><?xml version="1.0" encoding="utf-8"?>
<calcChain xmlns="http://schemas.openxmlformats.org/spreadsheetml/2006/main">
  <c r="F140" i="15"/>
  <c r="G140"/>
  <c r="G139"/>
  <c r="F139"/>
  <c r="F124"/>
  <c r="G124"/>
  <c r="F125"/>
  <c r="G125"/>
  <c r="F126"/>
  <c r="G126"/>
  <c r="F127"/>
  <c r="G127"/>
  <c r="F128"/>
  <c r="G128"/>
  <c r="F129"/>
  <c r="G129"/>
  <c r="F130"/>
  <c r="G130"/>
  <c r="F131"/>
  <c r="G131"/>
  <c r="F132"/>
  <c r="G132"/>
  <c r="F133"/>
  <c r="G133"/>
  <c r="F134"/>
  <c r="G134"/>
  <c r="F135"/>
  <c r="G135"/>
  <c r="G123"/>
  <c r="F123"/>
  <c r="F112"/>
  <c r="G112"/>
  <c r="F113"/>
  <c r="G113"/>
  <c r="F114"/>
  <c r="G114"/>
  <c r="F115"/>
  <c r="G115"/>
  <c r="F116"/>
  <c r="G116"/>
  <c r="F117"/>
  <c r="G117"/>
  <c r="F118"/>
  <c r="G118"/>
  <c r="F119"/>
  <c r="G119"/>
  <c r="G111"/>
  <c r="F111"/>
  <c r="F95"/>
  <c r="G95"/>
  <c r="F96"/>
  <c r="G96"/>
  <c r="F97"/>
  <c r="G97"/>
  <c r="F98"/>
  <c r="G98"/>
  <c r="F99"/>
  <c r="G99"/>
  <c r="F100"/>
  <c r="G100"/>
  <c r="F101"/>
  <c r="G101"/>
  <c r="F102"/>
  <c r="G102"/>
  <c r="F103"/>
  <c r="G103"/>
  <c r="F104"/>
  <c r="G104"/>
  <c r="F105"/>
  <c r="G105"/>
  <c r="F106"/>
  <c r="G106"/>
  <c r="F107"/>
  <c r="G107"/>
  <c r="G94"/>
  <c r="F94"/>
  <c r="F85"/>
  <c r="G85"/>
  <c r="F86"/>
  <c r="G86"/>
  <c r="F87"/>
  <c r="G87"/>
  <c r="F88"/>
  <c r="G88"/>
  <c r="F89"/>
  <c r="G89"/>
  <c r="F90"/>
  <c r="G90"/>
  <c r="G84"/>
  <c r="F84"/>
  <c r="F68"/>
  <c r="G68"/>
  <c r="F69"/>
  <c r="G69"/>
  <c r="F70"/>
  <c r="G70"/>
  <c r="F71"/>
  <c r="G71"/>
  <c r="F72"/>
  <c r="G72"/>
  <c r="F73"/>
  <c r="G73"/>
  <c r="F74"/>
  <c r="G74"/>
  <c r="F75"/>
  <c r="G75"/>
  <c r="G67"/>
  <c r="F67"/>
  <c r="F55"/>
  <c r="G55"/>
  <c r="F56"/>
  <c r="G56"/>
  <c r="F57"/>
  <c r="G57"/>
  <c r="F58"/>
  <c r="G58"/>
  <c r="F59"/>
  <c r="G59"/>
  <c r="F60"/>
  <c r="G60"/>
  <c r="F61"/>
  <c r="G61"/>
  <c r="F62"/>
  <c r="G62"/>
  <c r="F63"/>
  <c r="G63"/>
  <c r="G54"/>
  <c r="F54"/>
  <c r="F48"/>
  <c r="G48"/>
  <c r="F49"/>
  <c r="G49"/>
  <c r="F50"/>
  <c r="G50"/>
  <c r="G47"/>
  <c r="F47"/>
  <c r="F39"/>
  <c r="G39"/>
  <c r="F40"/>
  <c r="G40"/>
  <c r="F41"/>
  <c r="G41"/>
  <c r="F42"/>
  <c r="G42"/>
  <c r="F43"/>
  <c r="G43"/>
  <c r="G38"/>
  <c r="F38"/>
  <c r="F29"/>
  <c r="G29"/>
  <c r="F30"/>
  <c r="G30"/>
  <c r="F31"/>
  <c r="G31"/>
  <c r="F32"/>
  <c r="G32"/>
  <c r="F33"/>
  <c r="G33"/>
  <c r="F34"/>
  <c r="G34"/>
  <c r="G28"/>
  <c r="F28"/>
  <c r="F19"/>
  <c r="G19"/>
  <c r="F20"/>
  <c r="G20"/>
  <c r="F21"/>
  <c r="G21"/>
  <c r="F22"/>
  <c r="G22"/>
  <c r="F23"/>
  <c r="G23"/>
  <c r="F24"/>
  <c r="G24"/>
  <c r="G18"/>
  <c r="F18"/>
  <c r="L148"/>
  <c r="E142"/>
  <c r="E148"/>
  <c r="C138"/>
  <c r="C122"/>
  <c r="C110"/>
  <c r="C93"/>
  <c r="C83"/>
  <c r="C66"/>
  <c r="C53"/>
  <c r="C46"/>
  <c r="C37"/>
  <c r="C27"/>
  <c r="C17"/>
  <c r="C142"/>
  <c r="L142"/>
  <c r="G138"/>
  <c r="G122"/>
  <c r="G110"/>
  <c r="G93"/>
  <c r="G83"/>
  <c r="G66"/>
  <c r="G53"/>
  <c r="G46"/>
  <c r="G37"/>
  <c r="G27"/>
  <c r="G17"/>
  <c r="G142"/>
  <c r="F138"/>
  <c r="F122"/>
  <c r="F110"/>
  <c r="F93"/>
  <c r="F83"/>
  <c r="F66"/>
  <c r="F53"/>
  <c r="F46"/>
  <c r="F37"/>
  <c r="F27"/>
  <c r="F17"/>
  <c r="F142"/>
  <c r="D142"/>
  <c r="O141"/>
  <c r="O139"/>
  <c r="O126"/>
  <c r="O125"/>
  <c r="O124"/>
  <c r="O123"/>
  <c r="O119"/>
  <c r="O116"/>
  <c r="O115"/>
  <c r="O114"/>
  <c r="O113"/>
  <c r="O112"/>
  <c r="O111"/>
  <c r="O107"/>
  <c r="O106"/>
  <c r="O98"/>
  <c r="O97"/>
  <c r="O96"/>
  <c r="O95"/>
  <c r="O94"/>
  <c r="O90"/>
  <c r="O89"/>
  <c r="O88"/>
  <c r="O87"/>
  <c r="O86"/>
  <c r="O85"/>
  <c r="O84"/>
  <c r="O75"/>
  <c r="O74"/>
  <c r="O73"/>
  <c r="O72"/>
  <c r="O71"/>
  <c r="O70"/>
  <c r="O69"/>
  <c r="O68"/>
  <c r="O67"/>
  <c r="O64"/>
  <c r="O63"/>
  <c r="O62"/>
  <c r="O61"/>
  <c r="O60"/>
  <c r="O59"/>
  <c r="O58"/>
  <c r="O57"/>
  <c r="O56"/>
  <c r="O55"/>
  <c r="O54"/>
  <c r="O50"/>
  <c r="O49"/>
  <c r="O48"/>
  <c r="O47"/>
  <c r="D45"/>
  <c r="O43"/>
  <c r="O42"/>
  <c r="O41"/>
  <c r="O40"/>
  <c r="O39"/>
  <c r="O38"/>
  <c r="E37"/>
  <c r="D37"/>
  <c r="O34"/>
  <c r="O33"/>
  <c r="O32"/>
  <c r="O31"/>
  <c r="O30"/>
  <c r="O29"/>
  <c r="O28"/>
  <c r="E27"/>
  <c r="D27"/>
  <c r="O24"/>
  <c r="O23"/>
  <c r="O22"/>
  <c r="O21"/>
  <c r="O20"/>
  <c r="O19"/>
  <c r="O18"/>
  <c r="E17"/>
  <c r="D17"/>
</calcChain>
</file>

<file path=xl/sharedStrings.xml><?xml version="1.0" encoding="utf-8"?>
<sst xmlns="http://schemas.openxmlformats.org/spreadsheetml/2006/main" count="125" uniqueCount="124">
  <si>
    <t>DESA</t>
  </si>
  <si>
    <t>ADDx</t>
  </si>
  <si>
    <t>JUMLAH</t>
  </si>
  <si>
    <t>KET</t>
  </si>
  <si>
    <t>BOBOT</t>
  </si>
  <si>
    <t>I</t>
  </si>
  <si>
    <t>TAPALANG</t>
  </si>
  <si>
    <t>II</t>
  </si>
  <si>
    <t>TAPALANG BARAT</t>
  </si>
  <si>
    <t>III</t>
  </si>
  <si>
    <t>MAMUJU</t>
  </si>
  <si>
    <t>IV</t>
  </si>
  <si>
    <t>V</t>
  </si>
  <si>
    <t>KALUKKU</t>
  </si>
  <si>
    <t>VI</t>
  </si>
  <si>
    <t>PAPALANG</t>
  </si>
  <si>
    <t>VII</t>
  </si>
  <si>
    <t>SAMPAGA</t>
  </si>
  <si>
    <t>VIII</t>
  </si>
  <si>
    <t>IX</t>
  </si>
  <si>
    <t>T O M M O</t>
  </si>
  <si>
    <t>X</t>
  </si>
  <si>
    <t>BONEHAU</t>
  </si>
  <si>
    <t>XI</t>
  </si>
  <si>
    <t>KALUMPANG</t>
  </si>
  <si>
    <t>NO.</t>
  </si>
  <si>
    <t>KECAMATAN/ DESA</t>
  </si>
  <si>
    <t xml:space="preserve">JUMLAH </t>
  </si>
  <si>
    <t>1. Orobatu</t>
  </si>
  <si>
    <t>3. Taan</t>
  </si>
  <si>
    <t>4. Bela</t>
  </si>
  <si>
    <t>5. Tampalang</t>
  </si>
  <si>
    <t>6. Rante Doda</t>
  </si>
  <si>
    <t>7. Kopeang</t>
  </si>
  <si>
    <t>1. Pasa'bu</t>
  </si>
  <si>
    <t>2. Dungkait</t>
  </si>
  <si>
    <t>3. Lebani</t>
  </si>
  <si>
    <t>4. Labuang Rano</t>
  </si>
  <si>
    <t>5. Tanete Pao</t>
  </si>
  <si>
    <t>6. Pangasaan</t>
  </si>
  <si>
    <t>7. Ahu</t>
  </si>
  <si>
    <t>SIMBORO</t>
  </si>
  <si>
    <t>3. Sumare</t>
  </si>
  <si>
    <t>4. Botteng Utara</t>
  </si>
  <si>
    <t>4. Batu Pannu</t>
  </si>
  <si>
    <t xml:space="preserve">2. Takandeang </t>
  </si>
  <si>
    <t xml:space="preserve">2. Balabalakang </t>
  </si>
  <si>
    <t>1. Balabalakang Timur</t>
  </si>
  <si>
    <t>5. Tapandullu</t>
  </si>
  <si>
    <t>6. Pati'di</t>
  </si>
  <si>
    <t>BALABALAKANG</t>
  </si>
  <si>
    <t>4. Kabuloang</t>
  </si>
  <si>
    <t>6. Pokkang</t>
  </si>
  <si>
    <t>7. Guliling</t>
  </si>
  <si>
    <t>8. Uhaimate</t>
  </si>
  <si>
    <t>1. Saletto</t>
  </si>
  <si>
    <t>2. Botteng</t>
  </si>
  <si>
    <t>1. Bambu</t>
  </si>
  <si>
    <t>2. Tadui</t>
  </si>
  <si>
    <t>3. Karampuang</t>
  </si>
  <si>
    <t>1. Sondoang</t>
  </si>
  <si>
    <t>2. Beru-Beru</t>
  </si>
  <si>
    <t>3. Belang-Belang</t>
  </si>
  <si>
    <t>5. Keang</t>
  </si>
  <si>
    <t>9. Kalukku Barat</t>
  </si>
  <si>
    <t xml:space="preserve"> </t>
  </si>
  <si>
    <t>PAGU ADD</t>
  </si>
  <si>
    <t>10. Pammulukang</t>
  </si>
  <si>
    <t>1. Toabo</t>
  </si>
  <si>
    <t>2. Papalang</t>
  </si>
  <si>
    <t>3. Topore</t>
  </si>
  <si>
    <t>4. Bonda</t>
  </si>
  <si>
    <t>5. Salukayu</t>
  </si>
  <si>
    <t>6. Sukadamai</t>
  </si>
  <si>
    <t>7. Boda-Boda</t>
  </si>
  <si>
    <t>8. Sisango</t>
  </si>
  <si>
    <t>9. Batu Ampa</t>
  </si>
  <si>
    <t>1. Bunde</t>
  </si>
  <si>
    <t>2. Kalonding</t>
  </si>
  <si>
    <t>3. Tarailu</t>
  </si>
  <si>
    <t>4. Sampaga</t>
  </si>
  <si>
    <t>5. Tanam Buah</t>
  </si>
  <si>
    <t>6. Salubarana</t>
  </si>
  <si>
    <t>7. Losso</t>
  </si>
  <si>
    <t>1. Tommo</t>
  </si>
  <si>
    <t>2. Campaloga</t>
  </si>
  <si>
    <t>3. Buana Sakti</t>
  </si>
  <si>
    <t>4. Tamemongga</t>
  </si>
  <si>
    <t>5. Tammejarra</t>
  </si>
  <si>
    <t>6. Rante Mario</t>
  </si>
  <si>
    <t>7. Malino</t>
  </si>
  <si>
    <t>8. Leling</t>
  </si>
  <si>
    <t>9. Kakkulasan</t>
  </si>
  <si>
    <t>10. Kalepu</t>
  </si>
  <si>
    <t>11. Sandana</t>
  </si>
  <si>
    <t>12. Leling Barat</t>
  </si>
  <si>
    <t>13. Leling Utara</t>
  </si>
  <si>
    <t>14. Saludengen</t>
  </si>
  <si>
    <t>1. Bonehau</t>
  </si>
  <si>
    <t>2. Buttuada</t>
  </si>
  <si>
    <t>3. Salutiwo</t>
  </si>
  <si>
    <t>5. Mappu</t>
  </si>
  <si>
    <t>6. Tamalea</t>
  </si>
  <si>
    <t>7. Banua Ada</t>
  </si>
  <si>
    <t>8. Hinua</t>
  </si>
  <si>
    <t>9. Kinatang</t>
  </si>
  <si>
    <t>1. Kalumpang</t>
  </si>
  <si>
    <t>2. Tumonga</t>
  </si>
  <si>
    <t>3. Karataun</t>
  </si>
  <si>
    <t>4. Siraun</t>
  </si>
  <si>
    <t>5. Karama</t>
  </si>
  <si>
    <t>6. Pulio</t>
  </si>
  <si>
    <t>7. Salumakki</t>
  </si>
  <si>
    <t>8. Limbong</t>
  </si>
  <si>
    <t>9. Sandapan</t>
  </si>
  <si>
    <t>10. Kondo Bulo</t>
  </si>
  <si>
    <t>11. Makkalikki</t>
  </si>
  <si>
    <t>12. Batu Ma'kada</t>
  </si>
  <si>
    <t>13. Lasa'</t>
  </si>
  <si>
    <t>KABUPATEN MAMUJU TAHUN ANGGARAN 2016</t>
  </si>
  <si>
    <t xml:space="preserve">4. Lumika </t>
  </si>
  <si>
    <t>PENCAIRAN TAHAP I 40%</t>
  </si>
  <si>
    <t>PENCAIRAN TAHAP II 60%</t>
  </si>
  <si>
    <t>RINCIAN PENGGUNAAN ALOKASI DANA DESA</t>
  </si>
</sst>
</file>

<file path=xl/styles.xml><?xml version="1.0" encoding="utf-8"?>
<styleSheet xmlns="http://schemas.openxmlformats.org/spreadsheetml/2006/main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38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0"/>
      <name val="Arial"/>
      <family val="2"/>
    </font>
    <font>
      <sz val="8"/>
      <color theme="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b/>
      <sz val="14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12"/>
      <name val="Calibri"/>
      <family val="2"/>
      <scheme val="minor"/>
    </font>
    <font>
      <b/>
      <u/>
      <sz val="12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0"/>
      <name val="Arial"/>
      <family val="2"/>
    </font>
    <font>
      <sz val="12"/>
      <color rgb="FFFF0000"/>
      <name val="Arial"/>
      <family val="2"/>
    </font>
    <font>
      <b/>
      <u/>
      <sz val="12"/>
      <color theme="1"/>
      <name val="Arial"/>
      <family val="2"/>
    </font>
    <font>
      <b/>
      <u val="singleAccounting"/>
      <sz val="12"/>
      <name val="Arial"/>
      <family val="2"/>
    </font>
    <font>
      <sz val="12"/>
      <color theme="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color theme="0"/>
      <name val="Arial"/>
      <family val="2"/>
    </font>
    <font>
      <b/>
      <u/>
      <sz val="12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i/>
      <sz val="11"/>
      <name val="Arial"/>
      <family val="2"/>
    </font>
    <font>
      <b/>
      <i/>
      <sz val="12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5">
    <xf numFmtId="0" fontId="0" fillId="0" borderId="0" xfId="0"/>
    <xf numFmtId="164" fontId="2" fillId="0" borderId="0" xfId="1" applyNumberFormat="1" applyFont="1" applyBorder="1"/>
    <xf numFmtId="0" fontId="10" fillId="0" borderId="0" xfId="0" applyFont="1" applyBorder="1"/>
    <xf numFmtId="3" fontId="10" fillId="0" borderId="0" xfId="0" applyNumberFormat="1" applyFont="1" applyBorder="1"/>
    <xf numFmtId="0" fontId="11" fillId="0" borderId="0" xfId="0" applyFont="1" applyBorder="1"/>
    <xf numFmtId="0" fontId="10" fillId="0" borderId="0" xfId="0" applyFont="1"/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3" xfId="0" applyFont="1" applyBorder="1"/>
    <xf numFmtId="38" fontId="6" fillId="0" borderId="3" xfId="0" applyNumberFormat="1" applyFont="1" applyBorder="1"/>
    <xf numFmtId="0" fontId="6" fillId="0" borderId="11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38" fontId="6" fillId="0" borderId="1" xfId="0" applyNumberFormat="1" applyFont="1" applyBorder="1"/>
    <xf numFmtId="0" fontId="6" fillId="0" borderId="12" xfId="0" applyFont="1" applyBorder="1"/>
    <xf numFmtId="3" fontId="6" fillId="0" borderId="12" xfId="0" applyNumberFormat="1" applyFont="1" applyBorder="1"/>
    <xf numFmtId="3" fontId="6" fillId="0" borderId="0" xfId="0" applyNumberFormat="1" applyFont="1" applyBorder="1"/>
    <xf numFmtId="0" fontId="9" fillId="0" borderId="0" xfId="0" applyFont="1" applyAlignment="1"/>
    <xf numFmtId="3" fontId="6" fillId="0" borderId="3" xfId="0" applyNumberFormat="1" applyFont="1" applyBorder="1"/>
    <xf numFmtId="0" fontId="12" fillId="0" borderId="0" xfId="0" applyFont="1"/>
    <xf numFmtId="3" fontId="6" fillId="0" borderId="16" xfId="0" applyNumberFormat="1" applyFont="1" applyBorder="1"/>
    <xf numFmtId="0" fontId="8" fillId="0" borderId="0" xfId="0" applyFont="1" applyBorder="1" applyAlignment="1"/>
    <xf numFmtId="0" fontId="14" fillId="0" borderId="0" xfId="0" applyFont="1" applyBorder="1"/>
    <xf numFmtId="0" fontId="14" fillId="0" borderId="0" xfId="0" applyFont="1"/>
    <xf numFmtId="0" fontId="15" fillId="0" borderId="0" xfId="0" applyFont="1" applyBorder="1"/>
    <xf numFmtId="1" fontId="15" fillId="0" borderId="0" xfId="0" applyNumberFormat="1" applyFont="1" applyBorder="1"/>
    <xf numFmtId="0" fontId="7" fillId="0" borderId="0" xfId="0" applyFont="1"/>
    <xf numFmtId="3" fontId="3" fillId="0" borderId="3" xfId="0" applyNumberFormat="1" applyFont="1" applyBorder="1"/>
    <xf numFmtId="3" fontId="15" fillId="0" borderId="0" xfId="0" applyNumberFormat="1" applyFont="1" applyBorder="1"/>
    <xf numFmtId="0" fontId="15" fillId="0" borderId="0" xfId="0" applyFont="1"/>
    <xf numFmtId="38" fontId="15" fillId="0" borderId="0" xfId="0" applyNumberFormat="1" applyFont="1" applyBorder="1"/>
    <xf numFmtId="3" fontId="0" fillId="0" borderId="0" xfId="0" applyNumberFormat="1"/>
    <xf numFmtId="164" fontId="10" fillId="0" borderId="0" xfId="1" applyNumberFormat="1" applyFont="1" applyBorder="1"/>
    <xf numFmtId="164" fontId="11" fillId="0" borderId="0" xfId="1" applyNumberFormat="1" applyFont="1" applyBorder="1"/>
    <xf numFmtId="38" fontId="10" fillId="0" borderId="0" xfId="0" applyNumberFormat="1" applyFont="1" applyBorder="1"/>
    <xf numFmtId="0" fontId="10" fillId="0" borderId="0" xfId="0" applyFont="1" applyBorder="1" applyAlignment="1">
      <alignment horizontal="center"/>
    </xf>
    <xf numFmtId="3" fontId="11" fillId="0" borderId="0" xfId="0" applyNumberFormat="1" applyFont="1" applyBorder="1"/>
    <xf numFmtId="0" fontId="11" fillId="0" borderId="0" xfId="0" applyFont="1" applyBorder="1" applyAlignment="1">
      <alignment horizontal="center"/>
    </xf>
    <xf numFmtId="38" fontId="11" fillId="0" borderId="0" xfId="0" applyNumberFormat="1" applyFont="1" applyBorder="1"/>
    <xf numFmtId="0" fontId="6" fillId="0" borderId="0" xfId="0" applyFont="1" applyBorder="1" applyAlignment="1">
      <alignment vertical="center"/>
    </xf>
    <xf numFmtId="0" fontId="6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20" xfId="0" applyFont="1" applyBorder="1"/>
    <xf numFmtId="0" fontId="6" fillId="0" borderId="20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164" fontId="13" fillId="0" borderId="23" xfId="1" applyNumberFormat="1" applyFont="1" applyBorder="1"/>
    <xf numFmtId="0" fontId="12" fillId="0" borderId="24" xfId="0" applyFont="1" applyBorder="1"/>
    <xf numFmtId="0" fontId="12" fillId="0" borderId="21" xfId="0" applyFont="1" applyBorder="1"/>
    <xf numFmtId="0" fontId="13" fillId="0" borderId="23" xfId="0" applyFont="1" applyBorder="1"/>
    <xf numFmtId="0" fontId="6" fillId="0" borderId="25" xfId="0" applyFont="1" applyBorder="1" applyAlignment="1">
      <alignment horizontal="center"/>
    </xf>
    <xf numFmtId="0" fontId="6" fillId="0" borderId="22" xfId="0" applyFont="1" applyBorder="1"/>
    <xf numFmtId="0" fontId="10" fillId="0" borderId="24" xfId="0" applyFont="1" applyBorder="1"/>
    <xf numFmtId="0" fontId="10" fillId="0" borderId="21" xfId="0" applyFont="1" applyBorder="1"/>
    <xf numFmtId="0" fontId="0" fillId="0" borderId="0" xfId="0" applyBorder="1"/>
    <xf numFmtId="164" fontId="6" fillId="0" borderId="1" xfId="1" applyNumberFormat="1" applyFont="1" applyBorder="1"/>
    <xf numFmtId="38" fontId="14" fillId="0" borderId="0" xfId="0" applyNumberFormat="1" applyFont="1" applyBorder="1"/>
    <xf numFmtId="0" fontId="14" fillId="0" borderId="0" xfId="0" applyFont="1" applyBorder="1" applyAlignment="1">
      <alignment horizontal="center"/>
    </xf>
    <xf numFmtId="3" fontId="0" fillId="0" borderId="0" xfId="0" applyNumberFormat="1" applyBorder="1"/>
    <xf numFmtId="0" fontId="6" fillId="0" borderId="30" xfId="0" applyFont="1" applyBorder="1"/>
    <xf numFmtId="3" fontId="6" fillId="0" borderId="30" xfId="0" applyNumberFormat="1" applyFont="1" applyBorder="1"/>
    <xf numFmtId="0" fontId="0" fillId="0" borderId="31" xfId="0" applyBorder="1"/>
    <xf numFmtId="0" fontId="11" fillId="0" borderId="28" xfId="0" applyFont="1" applyBorder="1"/>
    <xf numFmtId="3" fontId="3" fillId="0" borderId="12" xfId="0" applyNumberFormat="1" applyFont="1" applyBorder="1"/>
    <xf numFmtId="0" fontId="10" fillId="0" borderId="26" xfId="0" applyFont="1" applyBorder="1"/>
    <xf numFmtId="0" fontId="3" fillId="0" borderId="0" xfId="0" applyFont="1"/>
    <xf numFmtId="3" fontId="3" fillId="0" borderId="0" xfId="0" applyNumberFormat="1" applyFont="1"/>
    <xf numFmtId="164" fontId="14" fillId="0" borderId="0" xfId="1" applyNumberFormat="1" applyFont="1" applyBorder="1"/>
    <xf numFmtId="3" fontId="14" fillId="0" borderId="0" xfId="0" applyNumberFormat="1" applyFont="1" applyBorder="1"/>
    <xf numFmtId="3" fontId="6" fillId="0" borderId="2" xfId="0" applyNumberFormat="1" applyFont="1" applyBorder="1"/>
    <xf numFmtId="3" fontId="3" fillId="0" borderId="33" xfId="0" applyNumberFormat="1" applyFont="1" applyBorder="1"/>
    <xf numFmtId="3" fontId="6" fillId="0" borderId="4" xfId="0" applyNumberFormat="1" applyFont="1" applyBorder="1"/>
    <xf numFmtId="0" fontId="9" fillId="0" borderId="0" xfId="0" applyFont="1" applyAlignment="1">
      <alignment horizontal="left"/>
    </xf>
    <xf numFmtId="0" fontId="6" fillId="0" borderId="5" xfId="0" applyFont="1" applyBorder="1"/>
    <xf numFmtId="0" fontId="6" fillId="0" borderId="5" xfId="0" applyFont="1" applyBorder="1" applyAlignment="1">
      <alignment horizontal="center"/>
    </xf>
    <xf numFmtId="3" fontId="6" fillId="0" borderId="5" xfId="0" applyNumberFormat="1" applyFont="1" applyBorder="1"/>
    <xf numFmtId="0" fontId="5" fillId="0" borderId="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3" fontId="5" fillId="0" borderId="11" xfId="0" applyNumberFormat="1" applyFont="1" applyBorder="1"/>
    <xf numFmtId="3" fontId="5" fillId="0" borderId="15" xfId="0" applyNumberFormat="1" applyFont="1" applyBorder="1"/>
    <xf numFmtId="3" fontId="5" fillId="0" borderId="1" xfId="0" applyNumberFormat="1" applyFont="1" applyBorder="1"/>
    <xf numFmtId="3" fontId="5" fillId="0" borderId="2" xfId="0" applyNumberFormat="1" applyFont="1" applyBorder="1"/>
    <xf numFmtId="0" fontId="5" fillId="0" borderId="21" xfId="0" applyFont="1" applyBorder="1"/>
    <xf numFmtId="9" fontId="14" fillId="0" borderId="30" xfId="1" applyNumberFormat="1" applyFont="1" applyBorder="1" applyAlignment="1">
      <alignment horizontal="center"/>
    </xf>
    <xf numFmtId="9" fontId="14" fillId="0" borderId="34" xfId="0" applyNumberFormat="1" applyFont="1" applyBorder="1" applyAlignment="1">
      <alignment horizontal="center"/>
    </xf>
    <xf numFmtId="164" fontId="14" fillId="0" borderId="0" xfId="1" applyNumberFormat="1" applyFont="1" applyBorder="1" applyAlignment="1">
      <alignment horizontal="center"/>
    </xf>
    <xf numFmtId="164" fontId="15" fillId="0" borderId="0" xfId="1" applyNumberFormat="1" applyFont="1" applyBorder="1"/>
    <xf numFmtId="0" fontId="5" fillId="0" borderId="24" xfId="0" applyFont="1" applyBorder="1" applyAlignment="1">
      <alignment horizontal="center"/>
    </xf>
    <xf numFmtId="0" fontId="6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/>
    </xf>
    <xf numFmtId="9" fontId="10" fillId="0" borderId="11" xfId="3" applyFont="1" applyBorder="1" applyAlignment="1">
      <alignment horizontal="center"/>
    </xf>
    <xf numFmtId="9" fontId="10" fillId="0" borderId="11" xfId="0" applyNumberFormat="1" applyFont="1" applyBorder="1" applyAlignment="1">
      <alignment horizontal="center"/>
    </xf>
    <xf numFmtId="9" fontId="10" fillId="0" borderId="5" xfId="0" applyNumberFormat="1" applyFont="1" applyBorder="1" applyAlignment="1">
      <alignment horizontal="center"/>
    </xf>
    <xf numFmtId="9" fontId="10" fillId="0" borderId="6" xfId="0" applyNumberFormat="1" applyFont="1" applyBorder="1" applyAlignment="1">
      <alignment horizontal="center"/>
    </xf>
    <xf numFmtId="3" fontId="2" fillId="0" borderId="0" xfId="0" applyNumberFormat="1" applyFont="1" applyBorder="1"/>
    <xf numFmtId="164" fontId="2" fillId="0" borderId="3" xfId="1" applyNumberFormat="1" applyFont="1" applyFill="1" applyBorder="1"/>
    <xf numFmtId="3" fontId="6" fillId="0" borderId="6" xfId="0" applyNumberFormat="1" applyFont="1" applyBorder="1"/>
    <xf numFmtId="0" fontId="11" fillId="0" borderId="23" xfId="0" applyFont="1" applyBorder="1"/>
    <xf numFmtId="0" fontId="6" fillId="0" borderId="38" xfId="0" applyFont="1" applyBorder="1" applyAlignment="1">
      <alignment horizontal="center"/>
    </xf>
    <xf numFmtId="0" fontId="15" fillId="0" borderId="28" xfId="0" applyFont="1" applyBorder="1"/>
    <xf numFmtId="0" fontId="6" fillId="0" borderId="39" xfId="0" applyFont="1" applyBorder="1" applyAlignment="1">
      <alignment horizontal="center"/>
    </xf>
    <xf numFmtId="0" fontId="0" fillId="0" borderId="29" xfId="0" applyBorder="1"/>
    <xf numFmtId="0" fontId="2" fillId="0" borderId="11" xfId="0" quotePrefix="1" applyFont="1" applyFill="1" applyBorder="1"/>
    <xf numFmtId="0" fontId="4" fillId="0" borderId="12" xfId="0" applyFont="1" applyFill="1" applyBorder="1"/>
    <xf numFmtId="38" fontId="0" fillId="0" borderId="0" xfId="0" applyNumberFormat="1"/>
    <xf numFmtId="164" fontId="2" fillId="0" borderId="5" xfId="1" applyNumberFormat="1" applyFont="1" applyFill="1" applyBorder="1"/>
    <xf numFmtId="0" fontId="17" fillId="0" borderId="0" xfId="0" applyFont="1"/>
    <xf numFmtId="9" fontId="15" fillId="0" borderId="0" xfId="0" applyNumberFormat="1" applyFont="1"/>
    <xf numFmtId="41" fontId="15" fillId="0" borderId="0" xfId="2" applyFont="1"/>
    <xf numFmtId="38" fontId="1" fillId="0" borderId="3" xfId="0" applyNumberFormat="1" applyFont="1" applyBorder="1"/>
    <xf numFmtId="38" fontId="1" fillId="0" borderId="1" xfId="0" applyNumberFormat="1" applyFont="1" applyBorder="1"/>
    <xf numFmtId="3" fontId="1" fillId="0" borderId="1" xfId="0" applyNumberFormat="1" applyFont="1" applyBorder="1"/>
    <xf numFmtId="3" fontId="1" fillId="0" borderId="5" xfId="0" applyNumberFormat="1" applyFont="1" applyBorder="1"/>
    <xf numFmtId="0" fontId="1" fillId="0" borderId="1" xfId="0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3" xfId="0" applyNumberFormat="1" applyFont="1" applyBorder="1"/>
    <xf numFmtId="164" fontId="3" fillId="0" borderId="3" xfId="0" applyNumberFormat="1" applyFont="1" applyBorder="1" applyAlignment="1">
      <alignment horizontal="right"/>
    </xf>
    <xf numFmtId="164" fontId="2" fillId="0" borderId="5" xfId="1" applyNumberFormat="1" applyFont="1" applyFill="1" applyBorder="1" applyAlignment="1"/>
    <xf numFmtId="0" fontId="17" fillId="0" borderId="20" xfId="0" applyFont="1" applyBorder="1" applyAlignment="1">
      <alignment horizontal="center"/>
    </xf>
    <xf numFmtId="0" fontId="18" fillId="0" borderId="10" xfId="0" applyFont="1" applyFill="1" applyBorder="1"/>
    <xf numFmtId="0" fontId="18" fillId="0" borderId="12" xfId="0" applyFont="1" applyFill="1" applyBorder="1"/>
    <xf numFmtId="0" fontId="17" fillId="0" borderId="29" xfId="0" applyFont="1" applyBorder="1" applyAlignment="1">
      <alignment horizontal="center"/>
    </xf>
    <xf numFmtId="3" fontId="1" fillId="0" borderId="12" xfId="0" applyNumberFormat="1" applyFont="1" applyBorder="1"/>
    <xf numFmtId="41" fontId="14" fillId="0" borderId="0" xfId="2" applyFont="1"/>
    <xf numFmtId="41" fontId="0" fillId="0" borderId="0" xfId="0" applyNumberFormat="1"/>
    <xf numFmtId="164" fontId="1" fillId="0" borderId="5" xfId="1" applyNumberFormat="1" applyFont="1" applyFill="1" applyBorder="1"/>
    <xf numFmtId="164" fontId="1" fillId="0" borderId="3" xfId="1" applyNumberFormat="1" applyFont="1" applyFill="1" applyBorder="1"/>
    <xf numFmtId="0" fontId="6" fillId="0" borderId="5" xfId="0" applyFont="1" applyBorder="1" applyAlignment="1">
      <alignment horizontal="left" indent="1"/>
    </xf>
    <xf numFmtId="0" fontId="1" fillId="0" borderId="20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6" fillId="0" borderId="3" xfId="0" applyFont="1" applyBorder="1" applyAlignment="1">
      <alignment horizontal="left" indent="1"/>
    </xf>
    <xf numFmtId="164" fontId="6" fillId="0" borderId="3" xfId="1" applyNumberFormat="1" applyFont="1" applyBorder="1"/>
    <xf numFmtId="164" fontId="6" fillId="0" borderId="5" xfId="1" applyNumberFormat="1" applyFont="1" applyBorder="1"/>
    <xf numFmtId="41" fontId="16" fillId="0" borderId="0" xfId="2" applyFont="1" applyAlignment="1">
      <alignment horizontal="right"/>
    </xf>
    <xf numFmtId="41" fontId="6" fillId="0" borderId="30" xfId="2" applyFont="1" applyBorder="1" applyAlignment="1">
      <alignment horizontal="right"/>
    </xf>
    <xf numFmtId="41" fontId="6" fillId="0" borderId="5" xfId="2" applyFont="1" applyBorder="1" applyAlignment="1">
      <alignment horizontal="right"/>
    </xf>
    <xf numFmtId="41" fontId="6" fillId="0" borderId="3" xfId="2" applyFont="1" applyBorder="1" applyAlignment="1">
      <alignment horizontal="right"/>
    </xf>
    <xf numFmtId="41" fontId="6" fillId="0" borderId="11" xfId="2" applyFont="1" applyBorder="1" applyAlignment="1">
      <alignment horizontal="right"/>
    </xf>
    <xf numFmtId="41" fontId="6" fillId="0" borderId="1" xfId="2" applyFont="1" applyBorder="1" applyAlignment="1">
      <alignment horizontal="right"/>
    </xf>
    <xf numFmtId="41" fontId="6" fillId="0" borderId="12" xfId="2" applyFont="1" applyBorder="1" applyAlignment="1">
      <alignment horizontal="right"/>
    </xf>
    <xf numFmtId="41" fontId="0" fillId="0" borderId="0" xfId="2" applyFont="1" applyBorder="1" applyAlignment="1">
      <alignment horizontal="right"/>
    </xf>
    <xf numFmtId="41" fontId="0" fillId="0" borderId="0" xfId="2" applyFont="1" applyAlignment="1">
      <alignment horizontal="right"/>
    </xf>
    <xf numFmtId="0" fontId="13" fillId="0" borderId="21" xfId="0" applyFont="1" applyBorder="1"/>
    <xf numFmtId="0" fontId="5" fillId="0" borderId="5" xfId="0" applyFont="1" applyBorder="1" applyAlignment="1">
      <alignment horizontal="left" indent="1"/>
    </xf>
    <xf numFmtId="38" fontId="6" fillId="0" borderId="5" xfId="0" applyNumberFormat="1" applyFont="1" applyBorder="1"/>
    <xf numFmtId="3" fontId="6" fillId="0" borderId="7" xfId="0" applyNumberFormat="1" applyFont="1" applyBorder="1"/>
    <xf numFmtId="0" fontId="2" fillId="0" borderId="5" xfId="0" quotePrefix="1" applyFont="1" applyFill="1" applyBorder="1"/>
    <xf numFmtId="0" fontId="2" fillId="0" borderId="5" xfId="0" quotePrefix="1" applyFont="1" applyFill="1" applyBorder="1" applyAlignment="1">
      <alignment horizontal="left" indent="1"/>
    </xf>
    <xf numFmtId="0" fontId="21" fillId="0" borderId="10" xfId="0" applyFont="1" applyBorder="1"/>
    <xf numFmtId="0" fontId="22" fillId="0" borderId="0" xfId="0" applyFont="1" applyBorder="1"/>
    <xf numFmtId="0" fontId="22" fillId="0" borderId="0" xfId="0" applyFont="1"/>
    <xf numFmtId="0" fontId="23" fillId="0" borderId="0" xfId="0" applyFont="1" applyBorder="1"/>
    <xf numFmtId="0" fontId="24" fillId="0" borderId="10" xfId="0" applyFont="1" applyBorder="1"/>
    <xf numFmtId="41" fontId="25" fillId="0" borderId="10" xfId="2" applyFont="1" applyBorder="1" applyAlignment="1">
      <alignment horizontal="right"/>
    </xf>
    <xf numFmtId="164" fontId="17" fillId="0" borderId="10" xfId="0" applyNumberFormat="1" applyFont="1" applyBorder="1" applyAlignment="1">
      <alignment horizontal="right"/>
    </xf>
    <xf numFmtId="38" fontId="18" fillId="0" borderId="10" xfId="0" applyNumberFormat="1" applyFont="1" applyBorder="1" applyAlignment="1">
      <alignment horizontal="right"/>
    </xf>
    <xf numFmtId="164" fontId="18" fillId="0" borderId="12" xfId="1" applyNumberFormat="1" applyFont="1" applyBorder="1" applyAlignment="1">
      <alignment horizontal="right"/>
    </xf>
    <xf numFmtId="164" fontId="18" fillId="0" borderId="13" xfId="1" applyNumberFormat="1" applyFont="1" applyBorder="1" applyAlignment="1">
      <alignment horizontal="right"/>
    </xf>
    <xf numFmtId="0" fontId="17" fillId="0" borderId="27" xfId="0" applyFont="1" applyBorder="1"/>
    <xf numFmtId="3" fontId="23" fillId="0" borderId="0" xfId="0" applyNumberFormat="1" applyFont="1" applyBorder="1"/>
    <xf numFmtId="0" fontId="27" fillId="0" borderId="20" xfId="0" applyFont="1" applyBorder="1" applyAlignment="1">
      <alignment horizontal="center"/>
    </xf>
    <xf numFmtId="0" fontId="27" fillId="0" borderId="10" xfId="0" applyFont="1" applyBorder="1" applyAlignment="1">
      <alignment horizontal="left" indent="1"/>
    </xf>
    <xf numFmtId="41" fontId="27" fillId="0" borderId="10" xfId="2" applyFont="1" applyBorder="1" applyAlignment="1">
      <alignment horizontal="right"/>
    </xf>
    <xf numFmtId="164" fontId="27" fillId="0" borderId="10" xfId="1" applyNumberFormat="1" applyFont="1" applyFill="1" applyBorder="1" applyAlignment="1"/>
    <xf numFmtId="164" fontId="27" fillId="0" borderId="12" xfId="1" applyNumberFormat="1" applyFont="1" applyFill="1" applyBorder="1"/>
    <xf numFmtId="164" fontId="27" fillId="0" borderId="10" xfId="1" applyNumberFormat="1" applyFont="1" applyBorder="1"/>
    <xf numFmtId="3" fontId="27" fillId="0" borderId="13" xfId="0" applyNumberFormat="1" applyFont="1" applyBorder="1"/>
    <xf numFmtId="164" fontId="28" fillId="0" borderId="27" xfId="1" applyNumberFormat="1" applyFont="1" applyBorder="1"/>
    <xf numFmtId="164" fontId="27" fillId="0" borderId="0" xfId="1" applyNumberFormat="1" applyFont="1" applyBorder="1"/>
    <xf numFmtId="0" fontId="29" fillId="0" borderId="0" xfId="0" applyFont="1" applyBorder="1"/>
    <xf numFmtId="3" fontId="27" fillId="0" borderId="0" xfId="0" applyNumberFormat="1" applyFont="1" applyBorder="1"/>
    <xf numFmtId="164" fontId="29" fillId="0" borderId="0" xfId="1" applyNumberFormat="1" applyFont="1" applyBorder="1" applyAlignment="1">
      <alignment horizontal="center"/>
    </xf>
    <xf numFmtId="3" fontId="29" fillId="0" borderId="0" xfId="0" applyNumberFormat="1" applyFont="1" applyBorder="1"/>
    <xf numFmtId="0" fontId="30" fillId="0" borderId="0" xfId="0" applyFont="1" applyBorder="1"/>
    <xf numFmtId="164" fontId="30" fillId="0" borderId="0" xfId="1" applyNumberFormat="1" applyFont="1" applyBorder="1"/>
    <xf numFmtId="3" fontId="30" fillId="0" borderId="0" xfId="0" applyNumberFormat="1" applyFont="1" applyBorder="1"/>
    <xf numFmtId="0" fontId="30" fillId="0" borderId="0" xfId="0" applyFont="1"/>
    <xf numFmtId="0" fontId="27" fillId="0" borderId="0" xfId="0" applyFont="1"/>
    <xf numFmtId="164" fontId="27" fillId="0" borderId="10" xfId="1" applyNumberFormat="1" applyFont="1" applyFill="1" applyBorder="1"/>
    <xf numFmtId="0" fontId="28" fillId="0" borderId="27" xfId="0" applyFont="1" applyBorder="1"/>
    <xf numFmtId="38" fontId="29" fillId="0" borderId="0" xfId="0" applyNumberFormat="1" applyFont="1" applyBorder="1"/>
    <xf numFmtId="38" fontId="30" fillId="0" borderId="0" xfId="0" applyNumberFormat="1" applyFont="1" applyBorder="1"/>
    <xf numFmtId="164" fontId="18" fillId="0" borderId="14" xfId="0" applyNumberFormat="1" applyFont="1" applyBorder="1" applyAlignment="1">
      <alignment horizontal="right"/>
    </xf>
    <xf numFmtId="38" fontId="18" fillId="0" borderId="14" xfId="0" applyNumberFormat="1" applyFont="1" applyBorder="1"/>
    <xf numFmtId="38" fontId="18" fillId="0" borderId="10" xfId="0" applyNumberFormat="1" applyFont="1" applyBorder="1"/>
    <xf numFmtId="3" fontId="18" fillId="0" borderId="42" xfId="0" applyNumberFormat="1" applyFont="1" applyBorder="1"/>
    <xf numFmtId="0" fontId="26" fillId="0" borderId="27" xfId="0" applyFont="1" applyBorder="1"/>
    <xf numFmtId="38" fontId="23" fillId="0" borderId="0" xfId="0" applyNumberFormat="1" applyFont="1" applyBorder="1"/>
    <xf numFmtId="38" fontId="22" fillId="0" borderId="0" xfId="0" applyNumberFormat="1" applyFont="1" applyBorder="1"/>
    <xf numFmtId="0" fontId="27" fillId="0" borderId="14" xfId="0" applyFont="1" applyBorder="1" applyAlignment="1">
      <alignment horizontal="left" indent="1"/>
    </xf>
    <xf numFmtId="41" fontId="27" fillId="0" borderId="14" xfId="2" applyFont="1" applyBorder="1" applyAlignment="1">
      <alignment horizontal="right"/>
    </xf>
    <xf numFmtId="164" fontId="27" fillId="0" borderId="14" xfId="1" applyNumberFormat="1" applyFont="1" applyFill="1" applyBorder="1"/>
    <xf numFmtId="164" fontId="27" fillId="0" borderId="3" xfId="1" applyNumberFormat="1" applyFont="1" applyFill="1" applyBorder="1"/>
    <xf numFmtId="0" fontId="28" fillId="0" borderId="32" xfId="0" applyFont="1" applyBorder="1"/>
    <xf numFmtId="0" fontId="27" fillId="0" borderId="20" xfId="0" applyFont="1" applyBorder="1"/>
    <xf numFmtId="164" fontId="18" fillId="0" borderId="10" xfId="0" applyNumberFormat="1" applyFont="1" applyBorder="1" applyAlignment="1">
      <alignment horizontal="right"/>
    </xf>
    <xf numFmtId="3" fontId="18" fillId="0" borderId="43" xfId="0" applyNumberFormat="1" applyFont="1" applyBorder="1"/>
    <xf numFmtId="0" fontId="27" fillId="0" borderId="12" xfId="0" applyFont="1" applyBorder="1" applyAlignment="1">
      <alignment horizontal="left" indent="1"/>
    </xf>
    <xf numFmtId="41" fontId="27" fillId="0" borderId="12" xfId="2" applyFont="1" applyBorder="1" applyAlignment="1">
      <alignment horizontal="right"/>
    </xf>
    <xf numFmtId="1" fontId="28" fillId="0" borderId="26" xfId="0" applyNumberFormat="1" applyFont="1" applyBorder="1"/>
    <xf numFmtId="164" fontId="29" fillId="0" borderId="0" xfId="1" applyNumberFormat="1" applyFont="1" applyBorder="1"/>
    <xf numFmtId="1" fontId="30" fillId="0" borderId="0" xfId="0" applyNumberFormat="1" applyFont="1" applyBorder="1"/>
    <xf numFmtId="3" fontId="18" fillId="0" borderId="10" xfId="0" applyNumberFormat="1" applyFont="1" applyBorder="1"/>
    <xf numFmtId="0" fontId="30" fillId="0" borderId="27" xfId="0" applyFont="1" applyBorder="1"/>
    <xf numFmtId="0" fontId="27" fillId="0" borderId="12" xfId="0" applyFont="1" applyFill="1" applyBorder="1" applyAlignment="1">
      <alignment horizontal="left" indent="1"/>
    </xf>
    <xf numFmtId="0" fontId="30" fillId="0" borderId="26" xfId="0" applyFont="1" applyBorder="1"/>
    <xf numFmtId="0" fontId="27" fillId="0" borderId="10" xfId="0" applyFont="1" applyFill="1" applyBorder="1" applyAlignment="1">
      <alignment horizontal="left" indent="1"/>
    </xf>
    <xf numFmtId="0" fontId="27" fillId="0" borderId="10" xfId="0" quotePrefix="1" applyFont="1" applyFill="1" applyBorder="1" applyAlignment="1">
      <alignment horizontal="left" indent="1"/>
    </xf>
    <xf numFmtId="0" fontId="20" fillId="0" borderId="10" xfId="0" applyFont="1" applyFill="1" applyBorder="1"/>
    <xf numFmtId="3" fontId="18" fillId="0" borderId="13" xfId="0" applyNumberFormat="1" applyFont="1" applyBorder="1"/>
    <xf numFmtId="0" fontId="22" fillId="0" borderId="27" xfId="0" applyFont="1" applyBorder="1"/>
    <xf numFmtId="1" fontId="30" fillId="0" borderId="27" xfId="0" applyNumberFormat="1" applyFont="1" applyBorder="1"/>
    <xf numFmtId="0" fontId="31" fillId="0" borderId="12" xfId="0" applyFont="1" applyFill="1" applyBorder="1"/>
    <xf numFmtId="41" fontId="25" fillId="0" borderId="12" xfId="2" applyFont="1" applyBorder="1" applyAlignment="1">
      <alignment horizontal="right"/>
    </xf>
    <xf numFmtId="164" fontId="18" fillId="0" borderId="3" xfId="0" applyNumberFormat="1" applyFont="1" applyBorder="1" applyAlignment="1">
      <alignment horizontal="right"/>
    </xf>
    <xf numFmtId="3" fontId="18" fillId="0" borderId="3" xfId="0" applyNumberFormat="1" applyFont="1" applyBorder="1"/>
    <xf numFmtId="3" fontId="18" fillId="0" borderId="12" xfId="0" applyNumberFormat="1" applyFont="1" applyBorder="1"/>
    <xf numFmtId="3" fontId="18" fillId="0" borderId="33" xfId="0" applyNumberFormat="1" applyFont="1" applyBorder="1"/>
    <xf numFmtId="0" fontId="17" fillId="0" borderId="26" xfId="0" applyFont="1" applyBorder="1"/>
    <xf numFmtId="0" fontId="30" fillId="0" borderId="32" xfId="0" applyFont="1" applyBorder="1"/>
    <xf numFmtId="0" fontId="22" fillId="0" borderId="26" xfId="0" applyFont="1" applyBorder="1"/>
    <xf numFmtId="3" fontId="18" fillId="0" borderId="10" xfId="0" applyNumberFormat="1" applyFont="1" applyBorder="1" applyAlignment="1">
      <alignment horizontal="center"/>
    </xf>
    <xf numFmtId="3" fontId="18" fillId="0" borderId="10" xfId="0" applyNumberFormat="1" applyFont="1" applyBorder="1" applyAlignment="1">
      <alignment horizontal="right"/>
    </xf>
    <xf numFmtId="3" fontId="18" fillId="0" borderId="13" xfId="0" applyNumberFormat="1" applyFont="1" applyBorder="1" applyAlignment="1">
      <alignment horizontal="right"/>
    </xf>
    <xf numFmtId="0" fontId="27" fillId="0" borderId="29" xfId="0" applyFont="1" applyBorder="1" applyAlignment="1">
      <alignment horizontal="center"/>
    </xf>
    <xf numFmtId="0" fontId="34" fillId="0" borderId="29" xfId="0" applyFont="1" applyBorder="1" applyAlignment="1">
      <alignment horizontal="center" vertical="center"/>
    </xf>
    <xf numFmtId="0" fontId="27" fillId="0" borderId="3" xfId="0" applyFont="1" applyBorder="1" applyAlignment="1">
      <alignment horizontal="left" indent="1"/>
    </xf>
    <xf numFmtId="41" fontId="27" fillId="0" borderId="3" xfId="2" applyFont="1" applyBorder="1" applyAlignment="1">
      <alignment horizontal="right"/>
    </xf>
    <xf numFmtId="1" fontId="30" fillId="0" borderId="21" xfId="0" applyNumberFormat="1" applyFont="1" applyBorder="1"/>
    <xf numFmtId="38" fontId="27" fillId="0" borderId="3" xfId="0" applyNumberFormat="1" applyFont="1" applyBorder="1"/>
    <xf numFmtId="3" fontId="27" fillId="0" borderId="4" xfId="0" applyNumberFormat="1" applyFont="1" applyBorder="1"/>
    <xf numFmtId="41" fontId="3" fillId="0" borderId="12" xfId="2" applyFont="1" applyBorder="1" applyAlignment="1">
      <alignment horizontal="right"/>
    </xf>
    <xf numFmtId="0" fontId="0" fillId="0" borderId="26" xfId="0" applyBorder="1"/>
    <xf numFmtId="0" fontId="9" fillId="0" borderId="0" xfId="0" applyFont="1" applyAlignment="1">
      <alignment horizontal="center"/>
    </xf>
    <xf numFmtId="0" fontId="32" fillId="2" borderId="17" xfId="0" applyFont="1" applyFill="1" applyBorder="1" applyAlignment="1">
      <alignment horizontal="center" vertical="center"/>
    </xf>
    <xf numFmtId="0" fontId="32" fillId="2" borderId="3" xfId="0" applyFont="1" applyFill="1" applyBorder="1" applyAlignment="1">
      <alignment horizontal="center" vertical="center"/>
    </xf>
    <xf numFmtId="0" fontId="32" fillId="2" borderId="5" xfId="0" applyFont="1" applyFill="1" applyBorder="1" applyAlignment="1">
      <alignment horizontal="center" vertical="center"/>
    </xf>
    <xf numFmtId="41" fontId="19" fillId="2" borderId="40" xfId="2" applyFont="1" applyFill="1" applyBorder="1" applyAlignment="1">
      <alignment horizontal="right" vertical="center"/>
    </xf>
    <xf numFmtId="3" fontId="19" fillId="2" borderId="40" xfId="0" applyNumberFormat="1" applyFont="1" applyFill="1" applyBorder="1" applyAlignment="1">
      <alignment horizontal="center" vertical="center"/>
    </xf>
    <xf numFmtId="1" fontId="36" fillId="2" borderId="44" xfId="0" applyNumberFormat="1" applyFont="1" applyFill="1" applyBorder="1"/>
    <xf numFmtId="0" fontId="9" fillId="0" borderId="0" xfId="0" applyFont="1" applyAlignment="1">
      <alignment horizontal="center"/>
    </xf>
    <xf numFmtId="3" fontId="6" fillId="0" borderId="11" xfId="0" applyNumberFormat="1" applyFont="1" applyBorder="1" applyAlignment="1">
      <alignment horizontal="center"/>
    </xf>
    <xf numFmtId="3" fontId="6" fillId="0" borderId="15" xfId="0" applyNumberFormat="1" applyFont="1" applyBorder="1" applyAlignment="1">
      <alignment horizontal="center"/>
    </xf>
    <xf numFmtId="0" fontId="10" fillId="0" borderId="28" xfId="0" applyFont="1" applyBorder="1"/>
    <xf numFmtId="164" fontId="27" fillId="0" borderId="12" xfId="1" applyNumberFormat="1" applyFont="1" applyBorder="1"/>
    <xf numFmtId="3" fontId="27" fillId="0" borderId="33" xfId="0" applyNumberFormat="1" applyFont="1" applyBorder="1"/>
    <xf numFmtId="0" fontId="37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41" fontId="6" fillId="0" borderId="2" xfId="2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9" fontId="10" fillId="0" borderId="2" xfId="0" applyNumberFormat="1" applyFont="1" applyBorder="1" applyAlignment="1">
      <alignment horizontal="center"/>
    </xf>
    <xf numFmtId="0" fontId="10" fillId="0" borderId="2" xfId="0" applyFont="1" applyBorder="1"/>
    <xf numFmtId="0" fontId="6" fillId="0" borderId="0" xfId="0" applyFont="1" applyBorder="1" applyAlignment="1">
      <alignment horizontal="center"/>
    </xf>
    <xf numFmtId="41" fontId="6" fillId="0" borderId="0" xfId="2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9" fontId="10" fillId="0" borderId="0" xfId="0" applyNumberFormat="1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31" fillId="0" borderId="30" xfId="0" applyFont="1" applyFill="1" applyBorder="1"/>
    <xf numFmtId="41" fontId="25" fillId="0" borderId="30" xfId="2" applyFont="1" applyBorder="1" applyAlignment="1">
      <alignment horizontal="right"/>
    </xf>
    <xf numFmtId="164" fontId="18" fillId="0" borderId="30" xfId="0" applyNumberFormat="1" applyFont="1" applyBorder="1" applyAlignment="1">
      <alignment horizontal="right"/>
    </xf>
    <xf numFmtId="3" fontId="18" fillId="0" borderId="30" xfId="0" applyNumberFormat="1" applyFont="1" applyBorder="1"/>
    <xf numFmtId="3" fontId="18" fillId="0" borderId="34" xfId="0" applyNumberFormat="1" applyFont="1" applyBorder="1"/>
    <xf numFmtId="0" fontId="23" fillId="0" borderId="31" xfId="0" applyFont="1" applyBorder="1"/>
    <xf numFmtId="0" fontId="35" fillId="2" borderId="41" xfId="0" applyFont="1" applyFill="1" applyBorder="1" applyAlignment="1">
      <alignment horizontal="center" vertical="center"/>
    </xf>
    <xf numFmtId="0" fontId="35" fillId="2" borderId="35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2" fillId="2" borderId="36" xfId="0" applyFont="1" applyFill="1" applyBorder="1" applyAlignment="1">
      <alignment horizontal="center" vertical="center"/>
    </xf>
    <xf numFmtId="0" fontId="32" fillId="2" borderId="20" xfId="0" applyFont="1" applyFill="1" applyBorder="1" applyAlignment="1">
      <alignment horizontal="center" vertical="center"/>
    </xf>
    <xf numFmtId="0" fontId="32" fillId="2" borderId="22" xfId="0" applyFont="1" applyFill="1" applyBorder="1" applyAlignment="1">
      <alignment horizontal="center" vertical="center"/>
    </xf>
    <xf numFmtId="0" fontId="32" fillId="2" borderId="17" xfId="0" applyFont="1" applyFill="1" applyBorder="1" applyAlignment="1">
      <alignment horizontal="center" vertical="center"/>
    </xf>
    <xf numFmtId="0" fontId="32" fillId="2" borderId="3" xfId="0" applyFont="1" applyFill="1" applyBorder="1" applyAlignment="1">
      <alignment horizontal="center" vertical="center"/>
    </xf>
    <xf numFmtId="0" fontId="32" fillId="2" borderId="5" xfId="0" applyFont="1" applyFill="1" applyBorder="1" applyAlignment="1">
      <alignment horizontal="center" vertical="center"/>
    </xf>
    <xf numFmtId="41" fontId="32" fillId="2" borderId="17" xfId="2" applyFont="1" applyFill="1" applyBorder="1" applyAlignment="1">
      <alignment horizontal="center" vertical="center" wrapText="1"/>
    </xf>
    <xf numFmtId="41" fontId="32" fillId="2" borderId="3" xfId="2" applyFont="1" applyFill="1" applyBorder="1" applyAlignment="1">
      <alignment horizontal="center" vertical="center" wrapText="1"/>
    </xf>
    <xf numFmtId="41" fontId="32" fillId="2" borderId="5" xfId="2" applyFont="1" applyFill="1" applyBorder="1" applyAlignment="1">
      <alignment horizontal="center" vertical="center" wrapText="1"/>
    </xf>
    <xf numFmtId="0" fontId="18" fillId="2" borderId="37" xfId="0" applyFont="1" applyFill="1" applyBorder="1" applyAlignment="1">
      <alignment horizontal="center" vertical="center"/>
    </xf>
    <xf numFmtId="0" fontId="18" fillId="2" borderId="21" xfId="0" applyFont="1" applyFill="1" applyBorder="1" applyAlignment="1">
      <alignment horizontal="center" vertical="center"/>
    </xf>
    <xf numFmtId="0" fontId="18" fillId="2" borderId="23" xfId="0" applyFont="1" applyFill="1" applyBorder="1" applyAlignment="1">
      <alignment horizontal="center" vertical="center"/>
    </xf>
    <xf numFmtId="0" fontId="32" fillId="2" borderId="45" xfId="0" applyFont="1" applyFill="1" applyBorder="1" applyAlignment="1">
      <alignment horizontal="center" vertical="center" wrapText="1"/>
    </xf>
    <xf numFmtId="0" fontId="32" fillId="2" borderId="46" xfId="0" applyFont="1" applyFill="1" applyBorder="1" applyAlignment="1">
      <alignment horizontal="center" vertical="center" wrapText="1"/>
    </xf>
    <xf numFmtId="0" fontId="32" fillId="2" borderId="47" xfId="0" applyFont="1" applyFill="1" applyBorder="1" applyAlignment="1">
      <alignment horizontal="center" vertical="center" wrapText="1"/>
    </xf>
  </cellXfs>
  <cellStyles count="4">
    <cellStyle name="Comma" xfId="1" builtinId="3"/>
    <cellStyle name="Comma [0]" xfId="2" builtinId="6"/>
    <cellStyle name="Normal" xfId="0" builtinId="0"/>
    <cellStyle name="Percent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476250</xdr:colOff>
      <xdr:row>0</xdr:row>
      <xdr:rowOff>104775</xdr:rowOff>
    </xdr:from>
    <xdr:to>
      <xdr:col>7</xdr:col>
      <xdr:colOff>523875</xdr:colOff>
      <xdr:row>4</xdr:row>
      <xdr:rowOff>0</xdr:rowOff>
    </xdr:to>
    <xdr:sp macro="" textlink="">
      <xdr:nvSpPr>
        <xdr:cNvPr id="2" name="Rectangle 1"/>
        <xdr:cNvSpPr/>
      </xdr:nvSpPr>
      <xdr:spPr>
        <a:xfrm>
          <a:off x="3905250" y="104775"/>
          <a:ext cx="3800475" cy="542925"/>
        </a:xfrm>
        <a:prstGeom prst="rect">
          <a:avLst/>
        </a:prstGeom>
        <a:solidFill>
          <a:sysClr val="window" lastClr="FFFFFF"/>
        </a:solidFill>
        <a:ln w="3175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t"/>
        <a:lstStyle/>
        <a:p>
          <a:pPr algn="l"/>
          <a:r>
            <a:rPr lang="id-ID" sz="12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Lampiran II :    Peraturan Bupati Mamuju</a:t>
          </a:r>
        </a:p>
        <a:p>
          <a:pPr algn="l"/>
          <a:r>
            <a:rPr lang="id-ID" sz="12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                        Nomor    :                    Tahun 2016</a:t>
          </a:r>
        </a:p>
      </xdr:txBody>
    </xdr:sp>
    <xdr:clientData/>
  </xdr:twoCellAnchor>
  <xdr:twoCellAnchor>
    <xdr:from>
      <xdr:col>5</xdr:col>
      <xdr:colOff>1619250</xdr:colOff>
      <xdr:row>3</xdr:row>
      <xdr:rowOff>47625</xdr:rowOff>
    </xdr:from>
    <xdr:to>
      <xdr:col>7</xdr:col>
      <xdr:colOff>390525</xdr:colOff>
      <xdr:row>3</xdr:row>
      <xdr:rowOff>49213</xdr:rowOff>
    </xdr:to>
    <xdr:cxnSp macro="">
      <xdr:nvCxnSpPr>
        <xdr:cNvPr id="4" name="Straight Connector 3"/>
        <xdr:cNvCxnSpPr/>
      </xdr:nvCxnSpPr>
      <xdr:spPr>
        <a:xfrm>
          <a:off x="5048250" y="533400"/>
          <a:ext cx="2524125" cy="1588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1504950</xdr:colOff>
      <xdr:row>145</xdr:row>
      <xdr:rowOff>28575</xdr:rowOff>
    </xdr:from>
    <xdr:to>
      <xdr:col>7</xdr:col>
      <xdr:colOff>533400</xdr:colOff>
      <xdr:row>153</xdr:row>
      <xdr:rowOff>38100</xdr:rowOff>
    </xdr:to>
    <xdr:sp macro="" textlink="">
      <xdr:nvSpPr>
        <xdr:cNvPr id="5" name="Rectangle 4"/>
        <xdr:cNvSpPr/>
      </xdr:nvSpPr>
      <xdr:spPr>
        <a:xfrm>
          <a:off x="4933950" y="26860500"/>
          <a:ext cx="2781300" cy="1438275"/>
        </a:xfrm>
        <a:prstGeom prst="rect">
          <a:avLst/>
        </a:prstGeom>
        <a:solidFill>
          <a:schemeClr val="bg1"/>
        </a:solidFill>
        <a:ln w="3175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t"/>
        <a:lstStyle/>
        <a:p>
          <a:pPr algn="ctr"/>
          <a:r>
            <a:rPr lang="id-ID" sz="12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BUPATI</a:t>
          </a:r>
          <a:r>
            <a:rPr lang="id-ID" sz="12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MAMUJU</a:t>
          </a:r>
        </a:p>
        <a:p>
          <a:pPr algn="ctr"/>
          <a:endParaRPr lang="id-ID" sz="1200" b="1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id-ID" sz="1200" b="1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id-ID" sz="1200" b="1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id-ID" sz="1200" b="1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r>
            <a:rPr lang="id-ID" sz="12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H. HABSI WAHID</a:t>
          </a:r>
          <a:endParaRPr lang="id-ID" sz="12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R162"/>
  <sheetViews>
    <sheetView tabSelected="1" view="pageBreakPreview" topLeftCell="A76" zoomScaleSheetLayoutView="100" workbookViewId="0">
      <selection activeCell="F86" sqref="F86"/>
    </sheetView>
  </sheetViews>
  <sheetFormatPr defaultRowHeight="12.75"/>
  <cols>
    <col min="1" max="1" width="6" customWidth="1"/>
    <col min="2" max="2" width="23.42578125" customWidth="1"/>
    <col min="3" max="3" width="22" style="141" customWidth="1"/>
    <col min="4" max="4" width="1.28515625" hidden="1" customWidth="1"/>
    <col min="5" max="5" width="6.42578125" hidden="1" customWidth="1"/>
    <col min="6" max="7" width="28.140625" customWidth="1"/>
    <col min="9" max="9" width="6.42578125" customWidth="1"/>
    <col min="10" max="10" width="5.42578125" customWidth="1"/>
    <col min="11" max="11" width="15.5703125" customWidth="1"/>
    <col min="12" max="12" width="18" customWidth="1"/>
    <col min="13" max="13" width="15.5703125" customWidth="1"/>
    <col min="14" max="14" width="5.28515625" customWidth="1"/>
    <col min="15" max="15" width="13" customWidth="1"/>
  </cols>
  <sheetData>
    <row r="1" spans="1:18" ht="12.75" customHeight="1">
      <c r="A1" s="129"/>
      <c r="B1" s="129"/>
      <c r="C1" s="133"/>
      <c r="D1" s="129"/>
      <c r="E1" s="129"/>
      <c r="F1" s="71"/>
      <c r="G1" s="233"/>
      <c r="H1" s="17"/>
      <c r="I1" s="21"/>
      <c r="J1" s="21"/>
      <c r="K1" s="2"/>
      <c r="L1" s="2"/>
      <c r="M1" s="2"/>
      <c r="N1" s="2"/>
      <c r="O1" s="2"/>
      <c r="P1" s="2"/>
      <c r="Q1" s="2"/>
    </row>
    <row r="2" spans="1:18" ht="12.75" customHeight="1">
      <c r="A2" s="129"/>
      <c r="B2" s="129"/>
      <c r="C2" s="133"/>
      <c r="D2" s="129"/>
      <c r="E2" s="129"/>
      <c r="F2" s="71"/>
      <c r="G2" s="246"/>
      <c r="H2" s="17"/>
      <c r="I2" s="21"/>
      <c r="J2" s="21"/>
      <c r="K2" s="2"/>
      <c r="L2" s="2"/>
      <c r="M2" s="2"/>
      <c r="N2" s="2"/>
      <c r="O2" s="2"/>
      <c r="P2" s="2"/>
      <c r="Q2" s="2"/>
    </row>
    <row r="3" spans="1:18" ht="12.75" customHeight="1">
      <c r="A3" s="129"/>
      <c r="B3" s="129"/>
      <c r="C3" s="133"/>
      <c r="D3" s="129"/>
      <c r="E3" s="129"/>
      <c r="F3" s="71"/>
      <c r="G3" s="240"/>
      <c r="H3" s="17"/>
      <c r="I3" s="21"/>
      <c r="J3" s="21"/>
      <c r="K3" s="2"/>
      <c r="L3" s="2"/>
      <c r="M3" s="2"/>
      <c r="N3" s="2"/>
      <c r="O3" s="2"/>
      <c r="P3" s="2"/>
      <c r="Q3" s="2"/>
    </row>
    <row r="4" spans="1:18" ht="12.75" customHeight="1">
      <c r="A4" s="129"/>
      <c r="B4" s="129"/>
      <c r="C4" s="133"/>
      <c r="D4" s="129"/>
      <c r="E4" s="129"/>
      <c r="F4" s="71"/>
      <c r="G4" s="240"/>
      <c r="H4" s="17"/>
      <c r="I4" s="21"/>
      <c r="J4" s="21"/>
      <c r="K4" s="2"/>
      <c r="L4" s="2"/>
      <c r="M4" s="2"/>
      <c r="N4" s="2"/>
      <c r="O4" s="2"/>
      <c r="P4" s="2"/>
      <c r="Q4" s="2"/>
    </row>
    <row r="5" spans="1:18" ht="12.75" customHeight="1">
      <c r="A5" s="129"/>
      <c r="B5" s="129"/>
      <c r="C5" s="133"/>
      <c r="D5" s="129"/>
      <c r="E5" s="129"/>
      <c r="F5" s="71"/>
      <c r="G5" s="240"/>
      <c r="H5" s="17"/>
      <c r="I5" s="21"/>
      <c r="J5" s="21"/>
      <c r="K5" s="2"/>
      <c r="L5" s="2"/>
      <c r="M5" s="2"/>
      <c r="N5" s="2"/>
      <c r="O5" s="2"/>
      <c r="P5" s="2"/>
      <c r="Q5" s="2"/>
    </row>
    <row r="6" spans="1:18" ht="12.75" customHeight="1">
      <c r="A6" s="129"/>
      <c r="B6" s="129"/>
      <c r="C6" s="133"/>
      <c r="D6" s="129"/>
      <c r="E6" s="129"/>
      <c r="F6" s="71"/>
      <c r="G6" s="240"/>
      <c r="H6" s="17"/>
      <c r="I6" s="21"/>
      <c r="J6" s="21"/>
      <c r="K6" s="2"/>
      <c r="L6" s="2"/>
      <c r="M6" s="2"/>
      <c r="N6" s="2"/>
      <c r="O6" s="2"/>
      <c r="P6" s="2"/>
      <c r="Q6" s="2"/>
    </row>
    <row r="7" spans="1:18" ht="12.75" customHeight="1">
      <c r="A7" s="129"/>
      <c r="B7" s="129"/>
      <c r="C7" s="133"/>
      <c r="D7" s="129"/>
      <c r="E7" s="129"/>
      <c r="F7" s="71"/>
      <c r="G7" s="240"/>
      <c r="H7" s="17"/>
      <c r="I7" s="21"/>
      <c r="J7" s="21"/>
      <c r="K7" s="2"/>
      <c r="L7" s="2"/>
      <c r="M7" s="2"/>
      <c r="N7" s="2"/>
      <c r="O7" s="2"/>
      <c r="P7" s="2"/>
      <c r="Q7" s="2"/>
    </row>
    <row r="8" spans="1:18" ht="18">
      <c r="A8" s="268" t="s">
        <v>123</v>
      </c>
      <c r="B8" s="268"/>
      <c r="C8" s="268"/>
      <c r="D8" s="268"/>
      <c r="E8" s="268"/>
      <c r="F8" s="268"/>
      <c r="G8" s="268"/>
      <c r="H8" s="268"/>
      <c r="I8" s="21"/>
      <c r="J8" s="21"/>
      <c r="K8" s="2"/>
      <c r="L8" s="2"/>
      <c r="M8" s="2"/>
      <c r="N8" s="2"/>
      <c r="O8" s="2"/>
      <c r="P8" s="2"/>
      <c r="Q8" s="2"/>
    </row>
    <row r="9" spans="1:18" ht="18">
      <c r="A9" s="268" t="s">
        <v>119</v>
      </c>
      <c r="B9" s="268"/>
      <c r="C9" s="268"/>
      <c r="D9" s="268"/>
      <c r="E9" s="268"/>
      <c r="F9" s="268"/>
      <c r="G9" s="268"/>
      <c r="H9" s="268"/>
      <c r="I9" s="21"/>
      <c r="J9" s="21"/>
      <c r="K9" s="2"/>
      <c r="L9" s="2"/>
      <c r="M9" s="2"/>
      <c r="N9" s="2"/>
      <c r="O9" s="2"/>
      <c r="P9" s="2"/>
      <c r="Q9" s="2"/>
    </row>
    <row r="10" spans="1:18" ht="9" customHeight="1" thickBot="1">
      <c r="A10" s="269"/>
      <c r="B10" s="269"/>
      <c r="C10" s="269"/>
      <c r="D10" s="269"/>
      <c r="E10" s="269"/>
      <c r="F10" s="269"/>
      <c r="G10" s="269"/>
      <c r="H10" s="17"/>
      <c r="I10" s="21"/>
      <c r="J10" s="21"/>
      <c r="K10" s="2"/>
      <c r="L10" s="2"/>
      <c r="M10" s="2"/>
      <c r="N10" s="2"/>
      <c r="O10" s="2"/>
      <c r="P10" s="2"/>
      <c r="Q10" s="2"/>
      <c r="R10" s="5"/>
    </row>
    <row r="11" spans="1:18" s="105" customFormat="1" ht="15" customHeight="1" thickTop="1">
      <c r="A11" s="270" t="s">
        <v>25</v>
      </c>
      <c r="B11" s="273" t="s">
        <v>26</v>
      </c>
      <c r="C11" s="276" t="s">
        <v>66</v>
      </c>
      <c r="D11" s="234" t="s">
        <v>27</v>
      </c>
      <c r="E11" s="273" t="s">
        <v>1</v>
      </c>
      <c r="F11" s="282" t="s">
        <v>121</v>
      </c>
      <c r="G11" s="282" t="s">
        <v>122</v>
      </c>
      <c r="H11" s="279" t="s">
        <v>3</v>
      </c>
      <c r="I11" s="149"/>
      <c r="J11" s="149"/>
      <c r="K11" s="149"/>
      <c r="L11" s="149"/>
      <c r="M11" s="149"/>
      <c r="N11" s="149"/>
      <c r="O11" s="149"/>
      <c r="P11" s="149"/>
      <c r="Q11" s="149"/>
      <c r="R11" s="150"/>
    </row>
    <row r="12" spans="1:18" s="105" customFormat="1" ht="17.25" customHeight="1">
      <c r="A12" s="271"/>
      <c r="B12" s="274"/>
      <c r="C12" s="277"/>
      <c r="D12" s="235" t="s">
        <v>4</v>
      </c>
      <c r="E12" s="274"/>
      <c r="F12" s="283"/>
      <c r="G12" s="283"/>
      <c r="H12" s="280"/>
      <c r="I12" s="151"/>
      <c r="J12" s="151"/>
      <c r="K12" s="149"/>
      <c r="L12" s="149"/>
      <c r="M12" s="149"/>
      <c r="N12" s="149"/>
      <c r="O12" s="149"/>
      <c r="P12" s="149"/>
      <c r="Q12" s="149"/>
      <c r="R12" s="150"/>
    </row>
    <row r="13" spans="1:18" s="105" customFormat="1" ht="17.25" customHeight="1">
      <c r="A13" s="271"/>
      <c r="B13" s="274"/>
      <c r="C13" s="277"/>
      <c r="D13" s="235" t="s">
        <v>0</v>
      </c>
      <c r="E13" s="274"/>
      <c r="F13" s="283"/>
      <c r="G13" s="283"/>
      <c r="H13" s="280"/>
      <c r="I13" s="151"/>
      <c r="J13" s="151"/>
      <c r="K13" s="149"/>
      <c r="L13" s="149"/>
      <c r="M13" s="149"/>
      <c r="N13" s="149"/>
      <c r="O13" s="149"/>
      <c r="P13" s="149"/>
      <c r="Q13" s="149"/>
      <c r="R13" s="150"/>
    </row>
    <row r="14" spans="1:18" s="105" customFormat="1" ht="17.25" customHeight="1">
      <c r="A14" s="272"/>
      <c r="B14" s="275"/>
      <c r="C14" s="278"/>
      <c r="D14" s="236"/>
      <c r="E14" s="275"/>
      <c r="F14" s="284"/>
      <c r="G14" s="284"/>
      <c r="H14" s="281"/>
      <c r="I14" s="151"/>
      <c r="J14" s="151"/>
      <c r="K14" s="149"/>
      <c r="L14" s="149"/>
      <c r="M14" s="149"/>
      <c r="N14" s="149"/>
      <c r="O14" s="149"/>
      <c r="P14" s="149"/>
      <c r="Q14" s="149"/>
      <c r="R14" s="150"/>
    </row>
    <row r="15" spans="1:18">
      <c r="A15" s="40">
        <v>1</v>
      </c>
      <c r="B15" s="6">
        <v>2</v>
      </c>
      <c r="C15" s="6">
        <v>3</v>
      </c>
      <c r="D15" s="6">
        <v>4</v>
      </c>
      <c r="E15" s="6">
        <v>5</v>
      </c>
      <c r="F15" s="6">
        <v>6</v>
      </c>
      <c r="G15" s="7">
        <v>7</v>
      </c>
      <c r="H15" s="41">
        <v>8</v>
      </c>
      <c r="I15" s="22"/>
      <c r="J15" s="22"/>
      <c r="K15" s="2"/>
      <c r="L15" s="2"/>
      <c r="M15" s="2"/>
      <c r="N15" s="2"/>
      <c r="O15" s="2"/>
      <c r="P15" s="2"/>
      <c r="Q15" s="2"/>
      <c r="R15" s="5"/>
    </row>
    <row r="16" spans="1:18">
      <c r="A16" s="42"/>
      <c r="B16" s="58"/>
      <c r="C16" s="134"/>
      <c r="D16" s="58"/>
      <c r="E16" s="59"/>
      <c r="F16" s="82"/>
      <c r="G16" s="83"/>
      <c r="H16" s="60"/>
      <c r="I16" s="22"/>
      <c r="J16" s="22"/>
      <c r="K16" s="2"/>
      <c r="L16" s="2"/>
      <c r="M16" s="2"/>
      <c r="N16" s="2"/>
      <c r="O16" s="2"/>
      <c r="P16" s="2"/>
      <c r="Q16" s="2"/>
      <c r="R16" s="5"/>
    </row>
    <row r="17" spans="1:18" s="105" customFormat="1" ht="20.25">
      <c r="A17" s="117" t="s">
        <v>5</v>
      </c>
      <c r="B17" s="152" t="s">
        <v>6</v>
      </c>
      <c r="C17" s="153">
        <f>SUM(C18:C24)</f>
        <v>1598841000</v>
      </c>
      <c r="D17" s="154">
        <f>SUM(D18:D24)</f>
        <v>0</v>
      </c>
      <c r="E17" s="155">
        <f>(E18+E19+E20+E21+E22+E23+E24)</f>
        <v>0</v>
      </c>
      <c r="F17" s="156">
        <f>SUM(F18:F24)</f>
        <v>639536400</v>
      </c>
      <c r="G17" s="157">
        <f>SUM(G18:G24)</f>
        <v>959304600</v>
      </c>
      <c r="H17" s="158"/>
      <c r="I17" s="151"/>
      <c r="J17" s="151"/>
      <c r="K17" s="151"/>
      <c r="L17" s="157"/>
      <c r="M17" s="151"/>
      <c r="N17" s="149"/>
      <c r="O17" s="149"/>
      <c r="P17" s="149"/>
      <c r="Q17" s="149"/>
      <c r="R17" s="150"/>
    </row>
    <row r="18" spans="1:18" s="177" customFormat="1" ht="14.25">
      <c r="A18" s="160"/>
      <c r="B18" s="161" t="s">
        <v>28</v>
      </c>
      <c r="C18" s="162">
        <v>216884000</v>
      </c>
      <c r="D18" s="163"/>
      <c r="E18" s="164"/>
      <c r="F18" s="165">
        <f>C18*40%</f>
        <v>86753600</v>
      </c>
      <c r="G18" s="166">
        <f>C18*60%</f>
        <v>130130400</v>
      </c>
      <c r="H18" s="167"/>
      <c r="I18" s="168"/>
      <c r="J18" s="169"/>
      <c r="K18" s="170"/>
      <c r="L18" s="171"/>
      <c r="M18" s="172"/>
      <c r="N18" s="173"/>
      <c r="O18" s="174">
        <f>(K18+L18)</f>
        <v>0</v>
      </c>
      <c r="P18" s="175">
        <v>394680</v>
      </c>
      <c r="Q18" s="174">
        <v>50</v>
      </c>
      <c r="R18" s="176"/>
    </row>
    <row r="19" spans="1:18" s="177" customFormat="1" ht="14.25">
      <c r="A19" s="160"/>
      <c r="B19" s="161" t="s">
        <v>45</v>
      </c>
      <c r="C19" s="162">
        <v>230560000</v>
      </c>
      <c r="D19" s="163"/>
      <c r="E19" s="164"/>
      <c r="F19" s="165">
        <f t="shared" ref="F19:F24" si="0">C19*40%</f>
        <v>92224000</v>
      </c>
      <c r="G19" s="166">
        <f t="shared" ref="G19:G24" si="1">C19*60%</f>
        <v>138336000</v>
      </c>
      <c r="H19" s="167"/>
      <c r="I19" s="168"/>
      <c r="J19" s="169"/>
      <c r="K19" s="170"/>
      <c r="L19" s="171"/>
      <c r="M19" s="172"/>
      <c r="N19" s="173"/>
      <c r="O19" s="174">
        <f t="shared" ref="O19:O24" si="2">(K19+L19)</f>
        <v>0</v>
      </c>
      <c r="P19" s="175">
        <v>394680</v>
      </c>
      <c r="Q19" s="174">
        <v>74</v>
      </c>
      <c r="R19" s="176"/>
    </row>
    <row r="20" spans="1:18" s="177" customFormat="1" ht="14.25">
      <c r="A20" s="160"/>
      <c r="B20" s="161" t="s">
        <v>29</v>
      </c>
      <c r="C20" s="162">
        <v>239260000</v>
      </c>
      <c r="D20" s="163"/>
      <c r="E20" s="164"/>
      <c r="F20" s="165">
        <f t="shared" si="0"/>
        <v>95704000</v>
      </c>
      <c r="G20" s="166">
        <f t="shared" si="1"/>
        <v>143556000</v>
      </c>
      <c r="H20" s="167"/>
      <c r="I20" s="168"/>
      <c r="J20" s="169"/>
      <c r="K20" s="170"/>
      <c r="L20" s="171"/>
      <c r="M20" s="172"/>
      <c r="N20" s="173"/>
      <c r="O20" s="174">
        <f t="shared" si="2"/>
        <v>0</v>
      </c>
      <c r="P20" s="175">
        <v>394680</v>
      </c>
      <c r="Q20" s="174">
        <v>46</v>
      </c>
      <c r="R20" s="176"/>
    </row>
    <row r="21" spans="1:18" s="177" customFormat="1" ht="14.25">
      <c r="A21" s="160"/>
      <c r="B21" s="161" t="s">
        <v>30</v>
      </c>
      <c r="C21" s="162">
        <v>228133000</v>
      </c>
      <c r="D21" s="163"/>
      <c r="E21" s="164"/>
      <c r="F21" s="165">
        <f t="shared" si="0"/>
        <v>91253200</v>
      </c>
      <c r="G21" s="166">
        <f t="shared" si="1"/>
        <v>136879800</v>
      </c>
      <c r="H21" s="167"/>
      <c r="I21" s="168"/>
      <c r="J21" s="169"/>
      <c r="K21" s="170"/>
      <c r="L21" s="171"/>
      <c r="M21" s="172"/>
      <c r="N21" s="173"/>
      <c r="O21" s="174">
        <f t="shared" si="2"/>
        <v>0</v>
      </c>
      <c r="P21" s="175">
        <v>394680</v>
      </c>
      <c r="Q21" s="174">
        <v>75</v>
      </c>
      <c r="R21" s="176"/>
    </row>
    <row r="22" spans="1:18" s="177" customFormat="1" ht="14.25">
      <c r="A22" s="160"/>
      <c r="B22" s="161" t="s">
        <v>31</v>
      </c>
      <c r="C22" s="162">
        <v>228603000</v>
      </c>
      <c r="D22" s="163"/>
      <c r="E22" s="164"/>
      <c r="F22" s="165">
        <f t="shared" si="0"/>
        <v>91441200</v>
      </c>
      <c r="G22" s="166">
        <f t="shared" si="1"/>
        <v>137161800</v>
      </c>
      <c r="H22" s="167"/>
      <c r="I22" s="168"/>
      <c r="J22" s="169"/>
      <c r="K22" s="170"/>
      <c r="L22" s="171"/>
      <c r="M22" s="172"/>
      <c r="N22" s="173"/>
      <c r="O22" s="174">
        <f t="shared" si="2"/>
        <v>0</v>
      </c>
      <c r="P22" s="175">
        <v>394680</v>
      </c>
      <c r="Q22" s="174">
        <v>44</v>
      </c>
      <c r="R22" s="176"/>
    </row>
    <row r="23" spans="1:18" s="177" customFormat="1" ht="14.25">
      <c r="A23" s="160"/>
      <c r="B23" s="161" t="s">
        <v>32</v>
      </c>
      <c r="C23" s="162">
        <v>221725000</v>
      </c>
      <c r="D23" s="163"/>
      <c r="E23" s="164"/>
      <c r="F23" s="165">
        <f t="shared" si="0"/>
        <v>88690000</v>
      </c>
      <c r="G23" s="166">
        <f t="shared" si="1"/>
        <v>133035000</v>
      </c>
      <c r="H23" s="167"/>
      <c r="I23" s="168"/>
      <c r="J23" s="169"/>
      <c r="K23" s="170"/>
      <c r="L23" s="171"/>
      <c r="M23" s="172"/>
      <c r="N23" s="173"/>
      <c r="O23" s="174">
        <f t="shared" si="2"/>
        <v>0</v>
      </c>
      <c r="P23" s="175">
        <v>394680</v>
      </c>
      <c r="Q23" s="174">
        <v>50</v>
      </c>
      <c r="R23" s="176"/>
    </row>
    <row r="24" spans="1:18" s="177" customFormat="1" ht="14.25">
      <c r="A24" s="160"/>
      <c r="B24" s="161" t="s">
        <v>33</v>
      </c>
      <c r="C24" s="162">
        <v>233676000</v>
      </c>
      <c r="D24" s="163"/>
      <c r="E24" s="178"/>
      <c r="F24" s="165">
        <f t="shared" si="0"/>
        <v>93470400</v>
      </c>
      <c r="G24" s="166">
        <f t="shared" si="1"/>
        <v>140205600</v>
      </c>
      <c r="H24" s="167"/>
      <c r="I24" s="168"/>
      <c r="J24" s="169"/>
      <c r="K24" s="170"/>
      <c r="L24" s="171"/>
      <c r="M24" s="172"/>
      <c r="N24" s="173"/>
      <c r="O24" s="174">
        <f t="shared" si="2"/>
        <v>0</v>
      </c>
      <c r="P24" s="175">
        <v>394680</v>
      </c>
      <c r="Q24" s="174">
        <v>44</v>
      </c>
      <c r="R24" s="176"/>
    </row>
    <row r="25" spans="1:18">
      <c r="A25" s="44"/>
      <c r="B25" s="126"/>
      <c r="C25" s="135"/>
      <c r="D25" s="116"/>
      <c r="E25" s="124"/>
      <c r="F25" s="132"/>
      <c r="G25" s="95"/>
      <c r="H25" s="45"/>
      <c r="I25" s="1"/>
      <c r="J25" s="22"/>
      <c r="K25" s="93"/>
      <c r="L25" s="84"/>
      <c r="M25" s="67"/>
      <c r="N25" s="2"/>
      <c r="O25" s="32"/>
      <c r="P25" s="3"/>
      <c r="Q25" s="33"/>
      <c r="R25" s="5"/>
    </row>
    <row r="26" spans="1:18">
      <c r="A26" s="43"/>
      <c r="B26" s="8"/>
      <c r="C26" s="136"/>
      <c r="D26" s="8"/>
      <c r="E26" s="108"/>
      <c r="F26" s="9"/>
      <c r="G26" s="18"/>
      <c r="H26" s="47"/>
      <c r="I26" s="22"/>
      <c r="J26" s="22"/>
      <c r="K26" s="55"/>
      <c r="L26" s="55"/>
      <c r="M26" s="67"/>
      <c r="N26" s="2"/>
      <c r="O26" s="34"/>
      <c r="P26" s="2"/>
      <c r="Q26" s="2"/>
      <c r="R26" s="5"/>
    </row>
    <row r="27" spans="1:18" s="105" customFormat="1" ht="20.25">
      <c r="A27" s="117" t="s">
        <v>7</v>
      </c>
      <c r="B27" s="148" t="s">
        <v>8</v>
      </c>
      <c r="C27" s="153">
        <f>SUM(C28:C34)</f>
        <v>1556806000</v>
      </c>
      <c r="D27" s="182">
        <f>SUM(D28:D34)</f>
        <v>0</v>
      </c>
      <c r="E27" s="183">
        <f>(E28+E29+E30+E31+E32+E33+E34)</f>
        <v>0</v>
      </c>
      <c r="F27" s="184">
        <f>SUM(F28:F34)</f>
        <v>622722400</v>
      </c>
      <c r="G27" s="185">
        <f>SUM(G28:G34)</f>
        <v>934083600</v>
      </c>
      <c r="H27" s="186"/>
      <c r="I27" s="151"/>
      <c r="J27" s="151"/>
      <c r="K27" s="187"/>
      <c r="L27" s="187"/>
      <c r="M27" s="159"/>
      <c r="N27" s="149"/>
      <c r="O27" s="188"/>
      <c r="P27" s="149"/>
      <c r="Q27" s="149"/>
      <c r="R27" s="150"/>
    </row>
    <row r="28" spans="1:18" s="177" customFormat="1" ht="14.25">
      <c r="A28" s="160"/>
      <c r="B28" s="161" t="s">
        <v>34</v>
      </c>
      <c r="C28" s="162">
        <v>218245000</v>
      </c>
      <c r="D28" s="178"/>
      <c r="E28" s="164"/>
      <c r="F28" s="165">
        <f>C28*40%</f>
        <v>87298000</v>
      </c>
      <c r="G28" s="166">
        <f>C28*60%</f>
        <v>130947000</v>
      </c>
      <c r="H28" s="179"/>
      <c r="I28" s="169"/>
      <c r="J28" s="169"/>
      <c r="K28" s="172"/>
      <c r="L28" s="180"/>
      <c r="M28" s="172"/>
      <c r="N28" s="173"/>
      <c r="O28" s="181">
        <f>(K28+L28)</f>
        <v>0</v>
      </c>
      <c r="P28" s="175">
        <v>394680</v>
      </c>
      <c r="Q28" s="173">
        <v>46</v>
      </c>
      <c r="R28" s="176"/>
    </row>
    <row r="29" spans="1:18" s="177" customFormat="1" ht="14.25">
      <c r="A29" s="160"/>
      <c r="B29" s="161" t="s">
        <v>35</v>
      </c>
      <c r="C29" s="162">
        <v>215858000</v>
      </c>
      <c r="D29" s="178"/>
      <c r="E29" s="164"/>
      <c r="F29" s="165">
        <f t="shared" ref="F29:F34" si="3">C29*40%</f>
        <v>86343200</v>
      </c>
      <c r="G29" s="166">
        <f t="shared" ref="G29:G34" si="4">C29*60%</f>
        <v>129514800</v>
      </c>
      <c r="H29" s="179"/>
      <c r="I29" s="169"/>
      <c r="J29" s="169"/>
      <c r="K29" s="172"/>
      <c r="L29" s="180"/>
      <c r="M29" s="172"/>
      <c r="N29" s="173"/>
      <c r="O29" s="181">
        <f t="shared" ref="O29:O34" si="5">(K29+L29)</f>
        <v>0</v>
      </c>
      <c r="P29" s="175">
        <v>394680</v>
      </c>
      <c r="Q29" s="173">
        <v>49</v>
      </c>
      <c r="R29" s="176"/>
    </row>
    <row r="30" spans="1:18" s="177" customFormat="1" ht="14.25">
      <c r="A30" s="160"/>
      <c r="B30" s="161" t="s">
        <v>36</v>
      </c>
      <c r="C30" s="162">
        <v>228618000</v>
      </c>
      <c r="D30" s="178"/>
      <c r="E30" s="164"/>
      <c r="F30" s="165">
        <f t="shared" si="3"/>
        <v>91447200</v>
      </c>
      <c r="G30" s="166">
        <f t="shared" si="4"/>
        <v>137170800</v>
      </c>
      <c r="H30" s="179"/>
      <c r="I30" s="169"/>
      <c r="J30" s="169"/>
      <c r="K30" s="172"/>
      <c r="L30" s="180"/>
      <c r="M30" s="172"/>
      <c r="N30" s="173"/>
      <c r="O30" s="181">
        <f t="shared" si="5"/>
        <v>0</v>
      </c>
      <c r="P30" s="175">
        <v>394680</v>
      </c>
      <c r="Q30" s="173">
        <v>49</v>
      </c>
      <c r="R30" s="176"/>
    </row>
    <row r="31" spans="1:18" s="177" customFormat="1" ht="14.25">
      <c r="A31" s="160"/>
      <c r="B31" s="161" t="s">
        <v>37</v>
      </c>
      <c r="C31" s="162">
        <v>233547000</v>
      </c>
      <c r="D31" s="178"/>
      <c r="E31" s="164"/>
      <c r="F31" s="165">
        <f t="shared" si="3"/>
        <v>93418800</v>
      </c>
      <c r="G31" s="166">
        <f t="shared" si="4"/>
        <v>140128200</v>
      </c>
      <c r="H31" s="179"/>
      <c r="I31" s="169"/>
      <c r="J31" s="169"/>
      <c r="K31" s="172"/>
      <c r="L31" s="180"/>
      <c r="M31" s="172"/>
      <c r="N31" s="173"/>
      <c r="O31" s="181">
        <f t="shared" si="5"/>
        <v>0</v>
      </c>
      <c r="P31" s="175">
        <v>394680</v>
      </c>
      <c r="Q31" s="173">
        <v>80</v>
      </c>
      <c r="R31" s="176"/>
    </row>
    <row r="32" spans="1:18" s="177" customFormat="1" ht="14.25">
      <c r="A32" s="160"/>
      <c r="B32" s="161" t="s">
        <v>38</v>
      </c>
      <c r="C32" s="162">
        <v>216932000</v>
      </c>
      <c r="D32" s="178"/>
      <c r="E32" s="164"/>
      <c r="F32" s="165">
        <f t="shared" si="3"/>
        <v>86772800</v>
      </c>
      <c r="G32" s="166">
        <f t="shared" si="4"/>
        <v>130159200</v>
      </c>
      <c r="H32" s="179"/>
      <c r="I32" s="169"/>
      <c r="J32" s="169"/>
      <c r="K32" s="172"/>
      <c r="L32" s="180"/>
      <c r="M32" s="172"/>
      <c r="N32" s="173"/>
      <c r="O32" s="181">
        <f t="shared" si="5"/>
        <v>0</v>
      </c>
      <c r="P32" s="175">
        <v>394680</v>
      </c>
      <c r="Q32" s="173">
        <v>46</v>
      </c>
      <c r="R32" s="176"/>
    </row>
    <row r="33" spans="1:18" s="177" customFormat="1" ht="14.25">
      <c r="A33" s="160"/>
      <c r="B33" s="189" t="s">
        <v>39</v>
      </c>
      <c r="C33" s="190">
        <v>226578000</v>
      </c>
      <c r="D33" s="191"/>
      <c r="E33" s="192"/>
      <c r="F33" s="165">
        <f t="shared" si="3"/>
        <v>90631200</v>
      </c>
      <c r="G33" s="166">
        <f t="shared" si="4"/>
        <v>135946800</v>
      </c>
      <c r="H33" s="193"/>
      <c r="I33" s="169"/>
      <c r="J33" s="169"/>
      <c r="K33" s="172"/>
      <c r="L33" s="180"/>
      <c r="M33" s="172"/>
      <c r="N33" s="173"/>
      <c r="O33" s="181">
        <f t="shared" si="5"/>
        <v>0</v>
      </c>
      <c r="P33" s="175">
        <v>394680</v>
      </c>
      <c r="Q33" s="173">
        <v>49</v>
      </c>
      <c r="R33" s="176"/>
    </row>
    <row r="34" spans="1:18" s="177" customFormat="1" ht="14.25">
      <c r="A34" s="160"/>
      <c r="B34" s="161" t="s">
        <v>40</v>
      </c>
      <c r="C34" s="162">
        <v>217028000</v>
      </c>
      <c r="D34" s="178"/>
      <c r="E34" s="178"/>
      <c r="F34" s="165">
        <f t="shared" si="3"/>
        <v>86811200</v>
      </c>
      <c r="G34" s="166">
        <f t="shared" si="4"/>
        <v>130216800</v>
      </c>
      <c r="H34" s="179"/>
      <c r="I34" s="169"/>
      <c r="J34" s="169"/>
      <c r="K34" s="172"/>
      <c r="L34" s="180"/>
      <c r="M34" s="172"/>
      <c r="N34" s="173"/>
      <c r="O34" s="181">
        <f t="shared" si="5"/>
        <v>0</v>
      </c>
      <c r="P34" s="175">
        <v>394680</v>
      </c>
      <c r="Q34" s="173">
        <v>44</v>
      </c>
      <c r="R34" s="176"/>
    </row>
    <row r="35" spans="1:18">
      <c r="A35" s="43"/>
      <c r="B35" s="130"/>
      <c r="C35" s="136"/>
      <c r="D35" s="94"/>
      <c r="E35" s="125"/>
      <c r="F35" s="131"/>
      <c r="G35" s="16"/>
      <c r="H35" s="142"/>
      <c r="I35" s="22"/>
      <c r="J35" s="22"/>
      <c r="K35" s="67"/>
      <c r="L35" s="55"/>
      <c r="M35" s="67"/>
      <c r="N35" s="2"/>
      <c r="O35" s="34"/>
      <c r="P35" s="3"/>
      <c r="Q35" s="4"/>
      <c r="R35" s="5"/>
    </row>
    <row r="36" spans="1:18">
      <c r="A36" s="49"/>
      <c r="B36" s="12"/>
      <c r="C36" s="138"/>
      <c r="D36" s="12"/>
      <c r="E36" s="109"/>
      <c r="F36" s="54"/>
      <c r="G36" s="68"/>
      <c r="H36" s="46"/>
      <c r="I36" s="22"/>
      <c r="J36" s="22"/>
      <c r="K36" s="55"/>
      <c r="L36" s="55"/>
      <c r="M36" s="67"/>
      <c r="N36" s="2"/>
      <c r="O36" s="34"/>
      <c r="P36" s="2"/>
      <c r="Q36" s="2"/>
      <c r="R36" s="5"/>
    </row>
    <row r="37" spans="1:18" s="105" customFormat="1" ht="20.25">
      <c r="A37" s="117" t="s">
        <v>9</v>
      </c>
      <c r="B37" s="148" t="s">
        <v>41</v>
      </c>
      <c r="C37" s="153">
        <f>SUM(C38:C43)</f>
        <v>1371125000</v>
      </c>
      <c r="D37" s="195">
        <f>SUM(D38:D43)</f>
        <v>0</v>
      </c>
      <c r="E37" s="184">
        <f>(E38+E39+E40+E41+E42+E43)</f>
        <v>0</v>
      </c>
      <c r="F37" s="184">
        <f>SUM(F38:F43)</f>
        <v>548450000</v>
      </c>
      <c r="G37" s="196">
        <f>SUM(G38:G43)</f>
        <v>822675000</v>
      </c>
      <c r="H37" s="186"/>
      <c r="I37" s="151"/>
      <c r="J37" s="151"/>
      <c r="K37" s="187"/>
      <c r="L37" s="187"/>
      <c r="M37" s="159"/>
      <c r="N37" s="149"/>
      <c r="O37" s="188"/>
      <c r="P37" s="149"/>
      <c r="Q37" s="149"/>
      <c r="R37" s="150"/>
    </row>
    <row r="38" spans="1:18" s="177" customFormat="1" ht="14.25">
      <c r="A38" s="160"/>
      <c r="B38" s="161" t="s">
        <v>55</v>
      </c>
      <c r="C38" s="162">
        <v>245917000</v>
      </c>
      <c r="D38" s="178"/>
      <c r="E38" s="178"/>
      <c r="F38" s="165">
        <f t="shared" ref="F38" si="6">C38*40%</f>
        <v>98366800</v>
      </c>
      <c r="G38" s="166">
        <f t="shared" ref="G38" si="7">C38*60%</f>
        <v>147550200</v>
      </c>
      <c r="H38" s="179"/>
      <c r="I38" s="169"/>
      <c r="J38" s="169"/>
      <c r="K38" s="172"/>
      <c r="L38" s="180"/>
      <c r="M38" s="172"/>
      <c r="N38" s="173"/>
      <c r="O38" s="181">
        <f t="shared" ref="O38:O43" si="8">(K38+L38)</f>
        <v>0</v>
      </c>
      <c r="P38" s="175">
        <v>394680</v>
      </c>
      <c r="Q38" s="173">
        <v>96</v>
      </c>
      <c r="R38" s="176"/>
    </row>
    <row r="39" spans="1:18" s="177" customFormat="1" ht="14.25">
      <c r="A39" s="160"/>
      <c r="B39" s="161" t="s">
        <v>56</v>
      </c>
      <c r="C39" s="162">
        <v>221628000</v>
      </c>
      <c r="D39" s="178"/>
      <c r="E39" s="178"/>
      <c r="F39" s="165">
        <f t="shared" ref="F39:F43" si="9">C39*40%</f>
        <v>88651200</v>
      </c>
      <c r="G39" s="166">
        <f t="shared" ref="G39:G43" si="10">C39*60%</f>
        <v>132976800</v>
      </c>
      <c r="H39" s="179"/>
      <c r="I39" s="169"/>
      <c r="J39" s="169"/>
      <c r="K39" s="172"/>
      <c r="L39" s="180"/>
      <c r="M39" s="172"/>
      <c r="N39" s="173"/>
      <c r="O39" s="181">
        <f t="shared" si="8"/>
        <v>0</v>
      </c>
      <c r="P39" s="175">
        <v>394680</v>
      </c>
      <c r="Q39" s="173">
        <v>100</v>
      </c>
      <c r="R39" s="176"/>
    </row>
    <row r="40" spans="1:18" s="177" customFormat="1" ht="14.25">
      <c r="A40" s="160"/>
      <c r="B40" s="161" t="s">
        <v>42</v>
      </c>
      <c r="C40" s="162">
        <v>223906000</v>
      </c>
      <c r="D40" s="178"/>
      <c r="E40" s="178"/>
      <c r="F40" s="165">
        <f t="shared" si="9"/>
        <v>89562400</v>
      </c>
      <c r="G40" s="166">
        <f t="shared" si="10"/>
        <v>134343600</v>
      </c>
      <c r="H40" s="179"/>
      <c r="I40" s="169"/>
      <c r="J40" s="169"/>
      <c r="K40" s="172"/>
      <c r="L40" s="180"/>
      <c r="M40" s="172"/>
      <c r="N40" s="173"/>
      <c r="O40" s="181">
        <f t="shared" si="8"/>
        <v>0</v>
      </c>
      <c r="P40" s="175">
        <v>394680</v>
      </c>
      <c r="Q40" s="173">
        <v>96</v>
      </c>
      <c r="R40" s="176"/>
    </row>
    <row r="41" spans="1:18" s="177" customFormat="1" ht="14.25">
      <c r="A41" s="160"/>
      <c r="B41" s="161" t="s">
        <v>43</v>
      </c>
      <c r="C41" s="162">
        <v>231732000</v>
      </c>
      <c r="D41" s="178"/>
      <c r="E41" s="178"/>
      <c r="F41" s="165">
        <f t="shared" si="9"/>
        <v>92692800</v>
      </c>
      <c r="G41" s="166">
        <f t="shared" si="10"/>
        <v>139039200</v>
      </c>
      <c r="H41" s="179"/>
      <c r="I41" s="169"/>
      <c r="J41" s="169"/>
      <c r="K41" s="172"/>
      <c r="L41" s="180"/>
      <c r="M41" s="172"/>
      <c r="N41" s="173"/>
      <c r="O41" s="181">
        <f t="shared" si="8"/>
        <v>0</v>
      </c>
      <c r="P41" s="175">
        <v>394680</v>
      </c>
      <c r="Q41" s="173">
        <v>74</v>
      </c>
      <c r="R41" s="176"/>
    </row>
    <row r="42" spans="1:18" s="177" customFormat="1" ht="14.25">
      <c r="A42" s="160"/>
      <c r="B42" s="161" t="s">
        <v>48</v>
      </c>
      <c r="C42" s="162">
        <v>216342000</v>
      </c>
      <c r="D42" s="178"/>
      <c r="E42" s="178"/>
      <c r="F42" s="165">
        <f t="shared" si="9"/>
        <v>86536800</v>
      </c>
      <c r="G42" s="166">
        <f t="shared" si="10"/>
        <v>129805200</v>
      </c>
      <c r="H42" s="179"/>
      <c r="I42" s="169"/>
      <c r="J42" s="169"/>
      <c r="K42" s="172"/>
      <c r="L42" s="180"/>
      <c r="M42" s="172"/>
      <c r="N42" s="173"/>
      <c r="O42" s="181">
        <f t="shared" si="8"/>
        <v>0</v>
      </c>
      <c r="P42" s="175">
        <v>394680</v>
      </c>
      <c r="Q42" s="173">
        <v>54</v>
      </c>
      <c r="R42" s="176"/>
    </row>
    <row r="43" spans="1:18" s="177" customFormat="1" ht="14.25">
      <c r="A43" s="194"/>
      <c r="B43" s="161" t="s">
        <v>49</v>
      </c>
      <c r="C43" s="162">
        <v>231600000</v>
      </c>
      <c r="D43" s="178"/>
      <c r="E43" s="178"/>
      <c r="F43" s="165">
        <f t="shared" si="9"/>
        <v>92640000</v>
      </c>
      <c r="G43" s="166">
        <f t="shared" si="10"/>
        <v>138960000</v>
      </c>
      <c r="H43" s="179"/>
      <c r="I43" s="169"/>
      <c r="J43" s="169"/>
      <c r="K43" s="172"/>
      <c r="L43" s="180"/>
      <c r="M43" s="172"/>
      <c r="N43" s="173"/>
      <c r="O43" s="181">
        <f t="shared" si="8"/>
        <v>0</v>
      </c>
      <c r="P43" s="175">
        <v>394680</v>
      </c>
      <c r="Q43" s="173">
        <v>59</v>
      </c>
      <c r="R43" s="176"/>
    </row>
    <row r="44" spans="1:18">
      <c r="A44" s="50"/>
      <c r="B44" s="143"/>
      <c r="C44" s="135"/>
      <c r="D44" s="104"/>
      <c r="E44" s="124"/>
      <c r="F44" s="144"/>
      <c r="G44" s="145"/>
      <c r="H44" s="48"/>
      <c r="I44" s="22"/>
      <c r="J44" s="22"/>
      <c r="K44" s="67"/>
      <c r="L44" s="55"/>
      <c r="M44" s="67"/>
      <c r="N44" s="2"/>
      <c r="O44" s="34"/>
      <c r="P44" s="3"/>
      <c r="Q44" s="4"/>
      <c r="R44" s="5"/>
    </row>
    <row r="45" spans="1:18">
      <c r="A45" s="42"/>
      <c r="B45" s="8"/>
      <c r="C45" s="136"/>
      <c r="D45" s="94">
        <f>F45/3278133346*10000</f>
        <v>0</v>
      </c>
      <c r="E45" s="114"/>
      <c r="F45" s="9"/>
      <c r="G45" s="16"/>
      <c r="H45" s="47"/>
      <c r="I45" s="22"/>
      <c r="J45" s="22"/>
      <c r="K45" s="22"/>
      <c r="L45" s="22"/>
      <c r="M45" s="67"/>
      <c r="N45" s="2"/>
      <c r="O45" s="2"/>
      <c r="P45" s="2"/>
      <c r="Q45" s="2"/>
      <c r="R45" s="5"/>
    </row>
    <row r="46" spans="1:18" s="105" customFormat="1" ht="20.25">
      <c r="A46" s="117" t="s">
        <v>11</v>
      </c>
      <c r="B46" s="148" t="s">
        <v>10</v>
      </c>
      <c r="C46" s="153">
        <f>SUM(C47:C50)</f>
        <v>927502000</v>
      </c>
      <c r="D46" s="195"/>
      <c r="E46" s="202"/>
      <c r="F46" s="202">
        <f>SUM(F47:F50)</f>
        <v>371000800</v>
      </c>
      <c r="G46" s="196">
        <f>SUM(G47:G50)</f>
        <v>556501200</v>
      </c>
      <c r="H46" s="186"/>
      <c r="I46" s="151"/>
      <c r="J46" s="151"/>
      <c r="K46" s="159"/>
      <c r="L46" s="151"/>
      <c r="M46" s="159"/>
      <c r="N46" s="149"/>
      <c r="O46" s="149"/>
      <c r="P46" s="149"/>
      <c r="Q46" s="149"/>
      <c r="R46" s="150"/>
    </row>
    <row r="47" spans="1:18" s="177" customFormat="1" ht="14.25">
      <c r="A47" s="160"/>
      <c r="B47" s="197" t="s">
        <v>57</v>
      </c>
      <c r="C47" s="198">
        <v>235994000</v>
      </c>
      <c r="D47" s="164"/>
      <c r="E47" s="164"/>
      <c r="F47" s="165">
        <f t="shared" ref="F47" si="11">C47*40%</f>
        <v>94397600</v>
      </c>
      <c r="G47" s="166">
        <f t="shared" ref="G47" si="12">C47*60%</f>
        <v>141596400</v>
      </c>
      <c r="H47" s="199"/>
      <c r="I47" s="169"/>
      <c r="J47" s="169"/>
      <c r="K47" s="172"/>
      <c r="L47" s="200"/>
      <c r="M47" s="172"/>
      <c r="N47" s="173"/>
      <c r="O47" s="175">
        <f>(K47+L47)</f>
        <v>0</v>
      </c>
      <c r="P47" s="175">
        <v>394680</v>
      </c>
      <c r="Q47" s="201">
        <v>98</v>
      </c>
      <c r="R47" s="176"/>
    </row>
    <row r="48" spans="1:18" s="177" customFormat="1" ht="14.25">
      <c r="A48" s="160"/>
      <c r="B48" s="161" t="s">
        <v>58</v>
      </c>
      <c r="C48" s="162">
        <v>231079000</v>
      </c>
      <c r="D48" s="178"/>
      <c r="E48" s="164"/>
      <c r="F48" s="165">
        <f t="shared" ref="F48:F50" si="13">C48*40%</f>
        <v>92431600</v>
      </c>
      <c r="G48" s="166">
        <f t="shared" ref="G48:G50" si="14">C48*60%</f>
        <v>138647400</v>
      </c>
      <c r="H48" s="179"/>
      <c r="I48" s="169"/>
      <c r="J48" s="169"/>
      <c r="K48" s="172"/>
      <c r="L48" s="200"/>
      <c r="M48" s="172"/>
      <c r="N48" s="173"/>
      <c r="O48" s="175">
        <f>(K48+L48)</f>
        <v>0</v>
      </c>
      <c r="P48" s="175">
        <v>394680</v>
      </c>
      <c r="Q48" s="173">
        <v>58</v>
      </c>
      <c r="R48" s="176"/>
    </row>
    <row r="49" spans="1:18" s="177" customFormat="1" ht="14.25">
      <c r="A49" s="160"/>
      <c r="B49" s="161" t="s">
        <v>59</v>
      </c>
      <c r="C49" s="162">
        <v>231608000</v>
      </c>
      <c r="D49" s="178"/>
      <c r="E49" s="164"/>
      <c r="F49" s="165">
        <f t="shared" si="13"/>
        <v>92643200</v>
      </c>
      <c r="G49" s="166">
        <f t="shared" si="14"/>
        <v>138964800</v>
      </c>
      <c r="H49" s="179"/>
      <c r="I49" s="169"/>
      <c r="J49" s="169"/>
      <c r="K49" s="172"/>
      <c r="L49" s="200"/>
      <c r="M49" s="172"/>
      <c r="N49" s="173"/>
      <c r="O49" s="175">
        <f>(K49+L49)</f>
        <v>0</v>
      </c>
      <c r="P49" s="175">
        <v>394680</v>
      </c>
      <c r="Q49" s="173">
        <v>67</v>
      </c>
      <c r="R49" s="176"/>
    </row>
    <row r="50" spans="1:18" s="177" customFormat="1" ht="14.25">
      <c r="A50" s="160"/>
      <c r="B50" s="189" t="s">
        <v>44</v>
      </c>
      <c r="C50" s="190">
        <v>228821000</v>
      </c>
      <c r="D50" s="178"/>
      <c r="E50" s="164"/>
      <c r="F50" s="165">
        <f t="shared" si="13"/>
        <v>91528400</v>
      </c>
      <c r="G50" s="166">
        <f t="shared" si="14"/>
        <v>137292600</v>
      </c>
      <c r="H50" s="193"/>
      <c r="I50" s="169"/>
      <c r="J50" s="169"/>
      <c r="K50" s="172"/>
      <c r="L50" s="200"/>
      <c r="M50" s="172"/>
      <c r="N50" s="173"/>
      <c r="O50" s="175">
        <f>(K50+L50)</f>
        <v>0</v>
      </c>
      <c r="P50" s="175">
        <v>394680</v>
      </c>
      <c r="Q50" s="173">
        <v>45</v>
      </c>
      <c r="R50" s="176"/>
    </row>
    <row r="51" spans="1:18">
      <c r="A51" s="97"/>
      <c r="B51" s="10"/>
      <c r="C51" s="137"/>
      <c r="D51" s="72"/>
      <c r="E51" s="111"/>
      <c r="F51" s="89">
        <v>0.4</v>
      </c>
      <c r="G51" s="90">
        <v>0.6</v>
      </c>
      <c r="H51" s="98"/>
      <c r="I51" s="22"/>
      <c r="J51" s="22"/>
      <c r="K51" s="22"/>
      <c r="L51" s="22"/>
      <c r="M51" s="22"/>
      <c r="N51" s="2"/>
      <c r="O51" s="2"/>
      <c r="P51" s="2"/>
      <c r="Q51" s="2"/>
      <c r="R51" s="5"/>
    </row>
    <row r="52" spans="1:18">
      <c r="A52" s="43"/>
      <c r="B52" s="11"/>
      <c r="C52" s="138"/>
      <c r="D52" s="11"/>
      <c r="E52" s="112"/>
      <c r="F52" s="75"/>
      <c r="G52" s="76"/>
      <c r="H52" s="86"/>
      <c r="I52" s="22"/>
      <c r="J52" s="22"/>
      <c r="K52" s="22"/>
      <c r="L52" s="22"/>
      <c r="M52" s="22"/>
      <c r="N52" s="2"/>
      <c r="O52" s="2"/>
      <c r="P52" s="2"/>
      <c r="Q52" s="2"/>
      <c r="R52" s="5"/>
    </row>
    <row r="53" spans="1:18" s="105" customFormat="1" ht="20.25">
      <c r="A53" s="117" t="s">
        <v>12</v>
      </c>
      <c r="B53" s="148" t="s">
        <v>13</v>
      </c>
      <c r="C53" s="153">
        <f>SUM(C54:C63)</f>
        <v>2350304000</v>
      </c>
      <c r="D53" s="195"/>
      <c r="E53" s="202"/>
      <c r="F53" s="202">
        <f>SUM(F54:F63)</f>
        <v>940121600</v>
      </c>
      <c r="G53" s="196">
        <f>SUM(G54:G63)</f>
        <v>1410182400</v>
      </c>
      <c r="H53" s="158"/>
      <c r="I53" s="151"/>
      <c r="J53" s="151"/>
      <c r="K53" s="159"/>
      <c r="L53" s="151"/>
      <c r="M53" s="151"/>
      <c r="N53" s="149"/>
      <c r="O53" s="149"/>
      <c r="P53" s="149"/>
      <c r="Q53" s="149"/>
      <c r="R53" s="150"/>
    </row>
    <row r="54" spans="1:18" s="177" customFormat="1" ht="14.25">
      <c r="A54" s="160"/>
      <c r="B54" s="161" t="s">
        <v>60</v>
      </c>
      <c r="C54" s="162">
        <v>234205000</v>
      </c>
      <c r="D54" s="178"/>
      <c r="E54" s="178"/>
      <c r="F54" s="165">
        <f t="shared" ref="F54" si="15">C54*40%</f>
        <v>93682000</v>
      </c>
      <c r="G54" s="166">
        <f t="shared" ref="G54" si="16">C54*60%</f>
        <v>140523000</v>
      </c>
      <c r="H54" s="203">
        <v>50</v>
      </c>
      <c r="I54" s="169"/>
      <c r="J54" s="169"/>
      <c r="K54" s="172"/>
      <c r="L54" s="200"/>
      <c r="M54" s="172"/>
      <c r="N54" s="173"/>
      <c r="O54" s="175">
        <f>(K54+L54)</f>
        <v>0</v>
      </c>
      <c r="P54" s="175">
        <v>394680</v>
      </c>
      <c r="Q54" s="173">
        <v>50</v>
      </c>
      <c r="R54" s="176"/>
    </row>
    <row r="55" spans="1:18" s="177" customFormat="1" ht="14.25">
      <c r="A55" s="160"/>
      <c r="B55" s="161" t="s">
        <v>61</v>
      </c>
      <c r="C55" s="162">
        <v>228001000</v>
      </c>
      <c r="D55" s="178"/>
      <c r="E55" s="164"/>
      <c r="F55" s="165">
        <f t="shared" ref="F55:F63" si="17">C55*40%</f>
        <v>91200400</v>
      </c>
      <c r="G55" s="166">
        <f t="shared" ref="G55:G63" si="18">C55*60%</f>
        <v>136800600</v>
      </c>
      <c r="H55" s="203">
        <v>48</v>
      </c>
      <c r="I55" s="169"/>
      <c r="J55" s="169"/>
      <c r="K55" s="172"/>
      <c r="L55" s="200"/>
      <c r="M55" s="172"/>
      <c r="N55" s="173"/>
      <c r="O55" s="175">
        <f t="shared" ref="O55:O64" si="19">(K55+L55)</f>
        <v>0</v>
      </c>
      <c r="P55" s="175">
        <v>394680</v>
      </c>
      <c r="Q55" s="173">
        <v>80</v>
      </c>
      <c r="R55" s="176"/>
    </row>
    <row r="56" spans="1:18" s="177" customFormat="1" ht="14.25">
      <c r="A56" s="160"/>
      <c r="B56" s="161" t="s">
        <v>62</v>
      </c>
      <c r="C56" s="162">
        <v>235062000</v>
      </c>
      <c r="D56" s="178"/>
      <c r="E56" s="164"/>
      <c r="F56" s="165">
        <f t="shared" si="17"/>
        <v>94024800</v>
      </c>
      <c r="G56" s="166">
        <f t="shared" si="18"/>
        <v>141037200</v>
      </c>
      <c r="H56" s="203">
        <v>80</v>
      </c>
      <c r="I56" s="169"/>
      <c r="J56" s="169"/>
      <c r="K56" s="172"/>
      <c r="L56" s="200"/>
      <c r="M56" s="172"/>
      <c r="N56" s="173"/>
      <c r="O56" s="175">
        <f t="shared" si="19"/>
        <v>0</v>
      </c>
      <c r="P56" s="175">
        <v>394680</v>
      </c>
      <c r="Q56" s="173">
        <v>48</v>
      </c>
      <c r="R56" s="176"/>
    </row>
    <row r="57" spans="1:18" s="177" customFormat="1" ht="14.25">
      <c r="A57" s="160"/>
      <c r="B57" s="161" t="s">
        <v>51</v>
      </c>
      <c r="C57" s="162">
        <v>231149000</v>
      </c>
      <c r="D57" s="178"/>
      <c r="E57" s="164"/>
      <c r="F57" s="165">
        <f t="shared" si="17"/>
        <v>92459600</v>
      </c>
      <c r="G57" s="166">
        <f t="shared" si="18"/>
        <v>138689400</v>
      </c>
      <c r="H57" s="203">
        <v>80</v>
      </c>
      <c r="I57" s="169"/>
      <c r="J57" s="169"/>
      <c r="K57" s="172"/>
      <c r="L57" s="200"/>
      <c r="M57" s="172"/>
      <c r="N57" s="173"/>
      <c r="O57" s="175">
        <f t="shared" si="19"/>
        <v>0</v>
      </c>
      <c r="P57" s="175">
        <v>394680</v>
      </c>
      <c r="Q57" s="173">
        <v>80</v>
      </c>
      <c r="R57" s="176"/>
    </row>
    <row r="58" spans="1:18" s="177" customFormat="1" ht="14.25">
      <c r="A58" s="160"/>
      <c r="B58" s="161" t="s">
        <v>63</v>
      </c>
      <c r="C58" s="162">
        <v>258413000</v>
      </c>
      <c r="D58" s="178"/>
      <c r="E58" s="164"/>
      <c r="F58" s="165">
        <f t="shared" si="17"/>
        <v>103365200</v>
      </c>
      <c r="G58" s="166">
        <f t="shared" si="18"/>
        <v>155047800</v>
      </c>
      <c r="H58" s="203">
        <v>75</v>
      </c>
      <c r="I58" s="169"/>
      <c r="J58" s="169"/>
      <c r="K58" s="172"/>
      <c r="L58" s="200"/>
      <c r="M58" s="172"/>
      <c r="N58" s="173"/>
      <c r="O58" s="175">
        <f t="shared" si="19"/>
        <v>0</v>
      </c>
      <c r="P58" s="175">
        <v>394680</v>
      </c>
      <c r="Q58" s="173">
        <v>75</v>
      </c>
      <c r="R58" s="176"/>
    </row>
    <row r="59" spans="1:18" s="177" customFormat="1" ht="14.25">
      <c r="A59" s="160"/>
      <c r="B59" s="161" t="s">
        <v>52</v>
      </c>
      <c r="C59" s="162">
        <v>246129000</v>
      </c>
      <c r="D59" s="178"/>
      <c r="E59" s="164"/>
      <c r="F59" s="165">
        <f t="shared" si="17"/>
        <v>98451600</v>
      </c>
      <c r="G59" s="166">
        <f t="shared" si="18"/>
        <v>147677400</v>
      </c>
      <c r="H59" s="203">
        <v>80</v>
      </c>
      <c r="I59" s="169"/>
      <c r="J59" s="169"/>
      <c r="K59" s="172"/>
      <c r="L59" s="200"/>
      <c r="M59" s="172"/>
      <c r="N59" s="173"/>
      <c r="O59" s="175">
        <f t="shared" si="19"/>
        <v>0</v>
      </c>
      <c r="P59" s="175">
        <v>394680</v>
      </c>
      <c r="Q59" s="173">
        <v>80</v>
      </c>
      <c r="R59" s="176"/>
    </row>
    <row r="60" spans="1:18" s="177" customFormat="1" ht="14.25">
      <c r="A60" s="160"/>
      <c r="B60" s="161" t="s">
        <v>53</v>
      </c>
      <c r="C60" s="162">
        <v>228600000</v>
      </c>
      <c r="D60" s="178"/>
      <c r="E60" s="164"/>
      <c r="F60" s="165">
        <f t="shared" si="17"/>
        <v>91440000</v>
      </c>
      <c r="G60" s="166">
        <f t="shared" si="18"/>
        <v>137160000</v>
      </c>
      <c r="H60" s="203">
        <v>67</v>
      </c>
      <c r="I60" s="169"/>
      <c r="J60" s="169"/>
      <c r="K60" s="172"/>
      <c r="L60" s="200"/>
      <c r="M60" s="172"/>
      <c r="N60" s="173"/>
      <c r="O60" s="175">
        <f t="shared" si="19"/>
        <v>0</v>
      </c>
      <c r="P60" s="175">
        <v>394680</v>
      </c>
      <c r="Q60" s="173">
        <v>67</v>
      </c>
      <c r="R60" s="176"/>
    </row>
    <row r="61" spans="1:18" s="177" customFormat="1" ht="14.25">
      <c r="A61" s="160"/>
      <c r="B61" s="161" t="s">
        <v>54</v>
      </c>
      <c r="C61" s="162">
        <v>227686000</v>
      </c>
      <c r="D61" s="178"/>
      <c r="E61" s="164"/>
      <c r="F61" s="165">
        <f t="shared" si="17"/>
        <v>91074400</v>
      </c>
      <c r="G61" s="166">
        <f t="shared" si="18"/>
        <v>136611600</v>
      </c>
      <c r="H61" s="203">
        <v>48</v>
      </c>
      <c r="I61" s="169"/>
      <c r="J61" s="169"/>
      <c r="K61" s="172"/>
      <c r="L61" s="200"/>
      <c r="M61" s="172"/>
      <c r="N61" s="173"/>
      <c r="O61" s="175">
        <f t="shared" si="19"/>
        <v>0</v>
      </c>
      <c r="P61" s="175">
        <v>394680</v>
      </c>
      <c r="Q61" s="173">
        <v>48</v>
      </c>
      <c r="R61" s="176"/>
    </row>
    <row r="62" spans="1:18" s="177" customFormat="1" ht="14.25">
      <c r="A62" s="160"/>
      <c r="B62" s="161" t="s">
        <v>64</v>
      </c>
      <c r="C62" s="162">
        <v>234863000</v>
      </c>
      <c r="D62" s="178"/>
      <c r="E62" s="164"/>
      <c r="F62" s="165">
        <f t="shared" si="17"/>
        <v>93945200</v>
      </c>
      <c r="G62" s="166">
        <f t="shared" si="18"/>
        <v>140917800</v>
      </c>
      <c r="H62" s="203">
        <v>48</v>
      </c>
      <c r="I62" s="169"/>
      <c r="J62" s="169"/>
      <c r="K62" s="172"/>
      <c r="L62" s="200"/>
      <c r="M62" s="172"/>
      <c r="N62" s="173"/>
      <c r="O62" s="175">
        <f t="shared" si="19"/>
        <v>0</v>
      </c>
      <c r="P62" s="175">
        <v>394680</v>
      </c>
      <c r="Q62" s="173">
        <v>48</v>
      </c>
      <c r="R62" s="176"/>
    </row>
    <row r="63" spans="1:18" s="177" customFormat="1" ht="14.25">
      <c r="A63" s="160"/>
      <c r="B63" s="161" t="s">
        <v>67</v>
      </c>
      <c r="C63" s="162">
        <v>226196000</v>
      </c>
      <c r="D63" s="178"/>
      <c r="E63" s="164"/>
      <c r="F63" s="165">
        <f t="shared" si="17"/>
        <v>90478400</v>
      </c>
      <c r="G63" s="166">
        <f t="shared" si="18"/>
        <v>135717600</v>
      </c>
      <c r="H63" s="203">
        <v>50</v>
      </c>
      <c r="I63" s="169"/>
      <c r="J63" s="169"/>
      <c r="K63" s="172"/>
      <c r="L63" s="200"/>
      <c r="M63" s="172"/>
      <c r="N63" s="173"/>
      <c r="O63" s="175">
        <f t="shared" si="19"/>
        <v>0</v>
      </c>
      <c r="P63" s="175">
        <v>394680</v>
      </c>
      <c r="Q63" s="173">
        <v>48</v>
      </c>
      <c r="R63" s="176"/>
    </row>
    <row r="64" spans="1:18">
      <c r="A64" s="44"/>
      <c r="B64" s="126"/>
      <c r="C64" s="137"/>
      <c r="D64" s="73"/>
      <c r="E64" s="111"/>
      <c r="F64" s="77"/>
      <c r="G64" s="78"/>
      <c r="H64" s="61"/>
      <c r="I64" s="22"/>
      <c r="J64" s="22"/>
      <c r="K64" s="67"/>
      <c r="L64" s="66"/>
      <c r="M64" s="67"/>
      <c r="N64" s="2"/>
      <c r="O64" s="3">
        <f t="shared" si="19"/>
        <v>0</v>
      </c>
      <c r="P64" s="3">
        <v>394680</v>
      </c>
      <c r="Q64" s="4">
        <v>50</v>
      </c>
      <c r="R64" s="5"/>
    </row>
    <row r="65" spans="1:18">
      <c r="A65" s="43"/>
      <c r="B65" s="12"/>
      <c r="C65" s="138"/>
      <c r="D65" s="12"/>
      <c r="E65" s="110"/>
      <c r="F65" s="79"/>
      <c r="G65" s="80"/>
      <c r="H65" s="81"/>
      <c r="I65" s="22"/>
      <c r="J65" s="22"/>
      <c r="K65" s="67"/>
      <c r="L65" s="22"/>
      <c r="M65" s="67"/>
      <c r="N65" s="2"/>
      <c r="O65" s="2"/>
      <c r="P65" s="2"/>
      <c r="Q65" s="2"/>
      <c r="R65" s="5"/>
    </row>
    <row r="66" spans="1:18" s="105" customFormat="1" ht="20.25">
      <c r="A66" s="117" t="s">
        <v>14</v>
      </c>
      <c r="B66" s="208" t="s">
        <v>15</v>
      </c>
      <c r="C66" s="153">
        <f>SUM(C67:C75)</f>
        <v>2024719000</v>
      </c>
      <c r="D66" s="195"/>
      <c r="E66" s="202"/>
      <c r="F66" s="202">
        <f>SUM(F67:F75)</f>
        <v>809887600</v>
      </c>
      <c r="G66" s="196">
        <f>SUM(G67:G75)</f>
        <v>1214831400</v>
      </c>
      <c r="H66" s="158"/>
      <c r="I66" s="151"/>
      <c r="J66" s="151"/>
      <c r="K66" s="159"/>
      <c r="L66" s="151"/>
      <c r="M66" s="159"/>
      <c r="N66" s="149"/>
      <c r="O66" s="149"/>
      <c r="P66" s="149"/>
      <c r="Q66" s="149"/>
      <c r="R66" s="150"/>
    </row>
    <row r="67" spans="1:18" s="177" customFormat="1" ht="14.25">
      <c r="A67" s="160"/>
      <c r="B67" s="204" t="s">
        <v>68</v>
      </c>
      <c r="C67" s="198">
        <v>226227000</v>
      </c>
      <c r="D67" s="164"/>
      <c r="E67" s="164"/>
      <c r="F67" s="165">
        <f t="shared" ref="F67" si="20">C67*40%</f>
        <v>90490800</v>
      </c>
      <c r="G67" s="166">
        <f t="shared" ref="G67" si="21">C67*60%</f>
        <v>135736200</v>
      </c>
      <c r="H67" s="205">
        <v>86</v>
      </c>
      <c r="I67" s="169"/>
      <c r="J67" s="169"/>
      <c r="K67" s="172"/>
      <c r="L67" s="200"/>
      <c r="M67" s="172"/>
      <c r="N67" s="173"/>
      <c r="O67" s="175">
        <f>(K67+L67)</f>
        <v>0</v>
      </c>
      <c r="P67" s="175">
        <v>394680</v>
      </c>
      <c r="Q67" s="173">
        <v>103</v>
      </c>
      <c r="R67" s="176"/>
    </row>
    <row r="68" spans="1:18" s="177" customFormat="1" ht="14.25">
      <c r="A68" s="160"/>
      <c r="B68" s="206" t="s">
        <v>69</v>
      </c>
      <c r="C68" s="162">
        <v>239554000</v>
      </c>
      <c r="D68" s="178"/>
      <c r="E68" s="164"/>
      <c r="F68" s="165">
        <f t="shared" ref="F68:F75" si="22">C68*40%</f>
        <v>95821600</v>
      </c>
      <c r="G68" s="166">
        <f t="shared" ref="G68:G75" si="23">C68*60%</f>
        <v>143732400</v>
      </c>
      <c r="H68" s="203">
        <v>80</v>
      </c>
      <c r="I68" s="169"/>
      <c r="J68" s="169"/>
      <c r="K68" s="172"/>
      <c r="L68" s="200"/>
      <c r="M68" s="172" t="s">
        <v>65</v>
      </c>
      <c r="N68" s="173"/>
      <c r="O68" s="175">
        <f t="shared" ref="O68:O75" si="24">(K68+L68)</f>
        <v>0</v>
      </c>
      <c r="P68" s="175">
        <v>394680</v>
      </c>
      <c r="Q68" s="173">
        <v>108</v>
      </c>
      <c r="R68" s="176"/>
    </row>
    <row r="69" spans="1:18" s="177" customFormat="1" ht="14.25">
      <c r="A69" s="160"/>
      <c r="B69" s="206" t="s">
        <v>70</v>
      </c>
      <c r="C69" s="162">
        <v>228316000</v>
      </c>
      <c r="D69" s="178"/>
      <c r="E69" s="164"/>
      <c r="F69" s="165">
        <f t="shared" si="22"/>
        <v>91326400</v>
      </c>
      <c r="G69" s="166">
        <f t="shared" si="23"/>
        <v>136989600</v>
      </c>
      <c r="H69" s="203">
        <v>46</v>
      </c>
      <c r="I69" s="169"/>
      <c r="J69" s="169"/>
      <c r="K69" s="172"/>
      <c r="L69" s="200"/>
      <c r="M69" s="172"/>
      <c r="N69" s="173"/>
      <c r="O69" s="175">
        <f t="shared" si="24"/>
        <v>0</v>
      </c>
      <c r="P69" s="175">
        <v>394680</v>
      </c>
      <c r="Q69" s="173">
        <v>50</v>
      </c>
      <c r="R69" s="176"/>
    </row>
    <row r="70" spans="1:18" s="177" customFormat="1" ht="14.25">
      <c r="A70" s="160"/>
      <c r="B70" s="206" t="s">
        <v>71</v>
      </c>
      <c r="C70" s="162">
        <v>229927000</v>
      </c>
      <c r="D70" s="178"/>
      <c r="E70" s="164"/>
      <c r="F70" s="165">
        <f t="shared" si="22"/>
        <v>91970800</v>
      </c>
      <c r="G70" s="166">
        <f t="shared" si="23"/>
        <v>137956200</v>
      </c>
      <c r="H70" s="203">
        <v>90</v>
      </c>
      <c r="I70" s="169"/>
      <c r="J70" s="169"/>
      <c r="K70" s="172"/>
      <c r="L70" s="200"/>
      <c r="M70" s="172"/>
      <c r="N70" s="173"/>
      <c r="O70" s="175">
        <f t="shared" si="24"/>
        <v>0</v>
      </c>
      <c r="P70" s="175">
        <v>394680</v>
      </c>
      <c r="Q70" s="173">
        <v>50</v>
      </c>
      <c r="R70" s="176"/>
    </row>
    <row r="71" spans="1:18" s="177" customFormat="1" ht="14.25">
      <c r="A71" s="160"/>
      <c r="B71" s="206" t="s">
        <v>72</v>
      </c>
      <c r="C71" s="162">
        <v>224235000</v>
      </c>
      <c r="D71" s="178"/>
      <c r="E71" s="164"/>
      <c r="F71" s="165">
        <f t="shared" si="22"/>
        <v>89694000</v>
      </c>
      <c r="G71" s="166">
        <f t="shared" si="23"/>
        <v>134541000</v>
      </c>
      <c r="H71" s="203">
        <v>70</v>
      </c>
      <c r="I71" s="169"/>
      <c r="J71" s="169"/>
      <c r="K71" s="172"/>
      <c r="L71" s="200"/>
      <c r="M71" s="172"/>
      <c r="N71" s="173"/>
      <c r="O71" s="175">
        <f t="shared" si="24"/>
        <v>0</v>
      </c>
      <c r="P71" s="175">
        <v>394680</v>
      </c>
      <c r="Q71" s="173">
        <v>59</v>
      </c>
      <c r="R71" s="176"/>
    </row>
    <row r="72" spans="1:18" s="177" customFormat="1" ht="14.25">
      <c r="A72" s="160"/>
      <c r="B72" s="206" t="s">
        <v>73</v>
      </c>
      <c r="C72" s="162">
        <v>215613000</v>
      </c>
      <c r="D72" s="178"/>
      <c r="E72" s="164"/>
      <c r="F72" s="165">
        <f t="shared" si="22"/>
        <v>86245200</v>
      </c>
      <c r="G72" s="166">
        <f t="shared" si="23"/>
        <v>129367800</v>
      </c>
      <c r="H72" s="203">
        <v>46</v>
      </c>
      <c r="I72" s="169"/>
      <c r="J72" s="169"/>
      <c r="K72" s="172"/>
      <c r="L72" s="200"/>
      <c r="M72" s="172"/>
      <c r="N72" s="173"/>
      <c r="O72" s="175">
        <f t="shared" si="24"/>
        <v>0</v>
      </c>
      <c r="P72" s="175">
        <v>394680</v>
      </c>
      <c r="Q72" s="173">
        <v>44</v>
      </c>
      <c r="R72" s="176"/>
    </row>
    <row r="73" spans="1:18" s="177" customFormat="1" ht="14.25">
      <c r="A73" s="160"/>
      <c r="B73" s="206" t="s">
        <v>74</v>
      </c>
      <c r="C73" s="162">
        <v>221565000</v>
      </c>
      <c r="D73" s="178"/>
      <c r="E73" s="164"/>
      <c r="F73" s="165">
        <f t="shared" si="22"/>
        <v>88626000</v>
      </c>
      <c r="G73" s="166">
        <f t="shared" si="23"/>
        <v>132939000</v>
      </c>
      <c r="H73" s="203">
        <v>54</v>
      </c>
      <c r="I73" s="169"/>
      <c r="J73" s="169"/>
      <c r="K73" s="172"/>
      <c r="L73" s="200"/>
      <c r="M73" s="172"/>
      <c r="N73" s="173"/>
      <c r="O73" s="175">
        <f t="shared" si="24"/>
        <v>0</v>
      </c>
      <c r="P73" s="175">
        <v>394680</v>
      </c>
      <c r="Q73" s="173">
        <v>74</v>
      </c>
      <c r="R73" s="176"/>
    </row>
    <row r="74" spans="1:18" s="177" customFormat="1" ht="14.25">
      <c r="A74" s="194"/>
      <c r="B74" s="206" t="s">
        <v>75</v>
      </c>
      <c r="C74" s="162">
        <v>217891000</v>
      </c>
      <c r="D74" s="178"/>
      <c r="E74" s="164"/>
      <c r="F74" s="165">
        <f t="shared" si="22"/>
        <v>87156400</v>
      </c>
      <c r="G74" s="166">
        <f t="shared" si="23"/>
        <v>130734600</v>
      </c>
      <c r="H74" s="203">
        <v>53</v>
      </c>
      <c r="I74" s="169"/>
      <c r="J74" s="169"/>
      <c r="K74" s="172"/>
      <c r="L74" s="200"/>
      <c r="M74" s="172"/>
      <c r="N74" s="173"/>
      <c r="O74" s="175">
        <f t="shared" si="24"/>
        <v>0</v>
      </c>
      <c r="P74" s="175">
        <v>394680</v>
      </c>
      <c r="Q74" s="173">
        <v>44</v>
      </c>
      <c r="R74" s="176"/>
    </row>
    <row r="75" spans="1:18" s="177" customFormat="1" ht="14.25">
      <c r="A75" s="160"/>
      <c r="B75" s="206" t="s">
        <v>76</v>
      </c>
      <c r="C75" s="162">
        <v>221391000</v>
      </c>
      <c r="D75" s="178"/>
      <c r="E75" s="164"/>
      <c r="F75" s="165">
        <f t="shared" si="22"/>
        <v>88556400</v>
      </c>
      <c r="G75" s="166">
        <f t="shared" si="23"/>
        <v>132834600</v>
      </c>
      <c r="H75" s="203">
        <v>42</v>
      </c>
      <c r="I75" s="169"/>
      <c r="J75" s="169"/>
      <c r="K75" s="172"/>
      <c r="L75" s="200"/>
      <c r="M75" s="172"/>
      <c r="N75" s="173"/>
      <c r="O75" s="175">
        <f t="shared" si="24"/>
        <v>0</v>
      </c>
      <c r="P75" s="175">
        <v>394680</v>
      </c>
      <c r="Q75" s="173">
        <v>57</v>
      </c>
      <c r="R75" s="176"/>
    </row>
    <row r="76" spans="1:18">
      <c r="A76" s="44"/>
      <c r="B76" s="73"/>
      <c r="C76" s="137"/>
      <c r="D76" s="73"/>
      <c r="E76" s="113"/>
      <c r="F76" s="241"/>
      <c r="G76" s="242"/>
      <c r="H76" s="243"/>
      <c r="I76" s="22"/>
      <c r="J76" s="22"/>
      <c r="K76" s="56"/>
      <c r="L76" s="56"/>
      <c r="M76" s="67"/>
      <c r="N76" s="35"/>
      <c r="O76" s="35"/>
      <c r="P76" s="35"/>
      <c r="Q76" s="2"/>
      <c r="R76" s="5"/>
    </row>
    <row r="77" spans="1:18" ht="15.75" customHeight="1">
      <c r="A77" s="247"/>
      <c r="B77" s="247"/>
      <c r="C77" s="248"/>
      <c r="D77" s="247"/>
      <c r="E77" s="249"/>
      <c r="F77" s="250"/>
      <c r="G77" s="250"/>
      <c r="H77" s="251"/>
      <c r="I77" s="22"/>
      <c r="J77" s="22"/>
      <c r="K77" s="56"/>
      <c r="L77" s="56"/>
      <c r="M77" s="67"/>
      <c r="N77" s="56"/>
      <c r="O77" s="35"/>
      <c r="P77" s="35"/>
      <c r="Q77" s="2"/>
      <c r="R77" s="5"/>
    </row>
    <row r="78" spans="1:18" ht="15.75" customHeight="1">
      <c r="A78" s="252"/>
      <c r="B78" s="252"/>
      <c r="C78" s="253"/>
      <c r="D78" s="252"/>
      <c r="E78" s="254"/>
      <c r="F78" s="255"/>
      <c r="G78" s="255"/>
      <c r="H78" s="2"/>
      <c r="I78" s="22"/>
      <c r="J78" s="22"/>
      <c r="K78" s="56"/>
      <c r="L78" s="56"/>
      <c r="M78" s="67"/>
      <c r="N78" s="56"/>
      <c r="O78" s="35"/>
      <c r="P78" s="35"/>
      <c r="Q78" s="2"/>
      <c r="R78" s="5"/>
    </row>
    <row r="79" spans="1:18" ht="15.75" customHeight="1">
      <c r="A79" s="252"/>
      <c r="B79" s="252"/>
      <c r="C79" s="253"/>
      <c r="D79" s="252"/>
      <c r="E79" s="254"/>
      <c r="F79" s="255"/>
      <c r="G79" s="255"/>
      <c r="H79" s="2"/>
      <c r="I79" s="22"/>
      <c r="J79" s="22"/>
      <c r="K79" s="56"/>
      <c r="L79" s="56"/>
      <c r="M79" s="67"/>
      <c r="N79" s="56"/>
      <c r="O79" s="35"/>
      <c r="P79" s="35"/>
      <c r="Q79" s="2"/>
      <c r="R79" s="5"/>
    </row>
    <row r="80" spans="1:18" ht="15.75" customHeight="1">
      <c r="A80" s="252"/>
      <c r="B80" s="252"/>
      <c r="C80" s="253"/>
      <c r="D80" s="252"/>
      <c r="E80" s="254"/>
      <c r="F80" s="255"/>
      <c r="G80" s="255"/>
      <c r="H80" s="2"/>
      <c r="I80" s="22"/>
      <c r="J80" s="22"/>
      <c r="K80" s="56"/>
      <c r="L80" s="56"/>
      <c r="M80" s="67"/>
      <c r="N80" s="56"/>
      <c r="O80" s="35"/>
      <c r="P80" s="35"/>
      <c r="Q80" s="2"/>
      <c r="R80" s="5"/>
    </row>
    <row r="81" spans="1:18" ht="15.75" customHeight="1">
      <c r="A81" s="252"/>
      <c r="B81" s="252"/>
      <c r="C81" s="253"/>
      <c r="D81" s="252"/>
      <c r="E81" s="254"/>
      <c r="F81" s="255"/>
      <c r="G81" s="255"/>
      <c r="H81" s="2"/>
      <c r="I81" s="22"/>
      <c r="J81" s="22"/>
      <c r="K81" s="56"/>
      <c r="L81" s="56"/>
      <c r="M81" s="67"/>
      <c r="N81" s="56"/>
      <c r="O81" s="35"/>
      <c r="P81" s="35"/>
      <c r="Q81" s="2"/>
      <c r="R81" s="5"/>
    </row>
    <row r="82" spans="1:18" ht="15.75" customHeight="1">
      <c r="A82" s="252"/>
      <c r="B82" s="252"/>
      <c r="C82" s="253"/>
      <c r="D82" s="252"/>
      <c r="E82" s="254"/>
      <c r="F82" s="255"/>
      <c r="G82" s="255"/>
      <c r="H82" s="2"/>
      <c r="I82" s="22"/>
      <c r="J82" s="22"/>
      <c r="K82" s="56"/>
      <c r="L82" s="56"/>
      <c r="M82" s="67"/>
      <c r="N82" s="56"/>
      <c r="O82" s="35"/>
      <c r="P82" s="35"/>
      <c r="Q82" s="2"/>
      <c r="R82" s="5"/>
    </row>
    <row r="83" spans="1:18" s="105" customFormat="1" ht="20.25">
      <c r="A83" s="256" t="s">
        <v>16</v>
      </c>
      <c r="B83" s="257" t="s">
        <v>17</v>
      </c>
      <c r="C83" s="258">
        <f>SUM(C84:C90)</f>
        <v>1534065000</v>
      </c>
      <c r="D83" s="259"/>
      <c r="E83" s="260"/>
      <c r="F83" s="260">
        <f>SUM(F84:F90)</f>
        <v>613626000</v>
      </c>
      <c r="G83" s="261">
        <f>SUM(G84:G90)</f>
        <v>920439000</v>
      </c>
      <c r="H83" s="262"/>
      <c r="I83" s="151"/>
      <c r="J83" s="151"/>
      <c r="K83" s="159"/>
      <c r="L83" s="151"/>
      <c r="M83" s="159"/>
      <c r="N83" s="151"/>
      <c r="O83" s="149"/>
      <c r="P83" s="149"/>
      <c r="Q83" s="149"/>
      <c r="R83" s="150"/>
    </row>
    <row r="84" spans="1:18" s="177" customFormat="1" ht="14.25">
      <c r="A84" s="160"/>
      <c r="B84" s="206" t="s">
        <v>77</v>
      </c>
      <c r="C84" s="162">
        <v>222840000</v>
      </c>
      <c r="D84" s="178"/>
      <c r="E84" s="178"/>
      <c r="F84" s="165">
        <f t="shared" ref="F84" si="25">C84*40%</f>
        <v>89136000</v>
      </c>
      <c r="G84" s="166">
        <f t="shared" ref="G84" si="26">C84*60%</f>
        <v>133704000</v>
      </c>
      <c r="H84" s="203">
        <v>112</v>
      </c>
      <c r="I84" s="169"/>
      <c r="J84" s="169"/>
      <c r="K84" s="172"/>
      <c r="L84" s="200"/>
      <c r="M84" s="172"/>
      <c r="N84" s="173"/>
      <c r="O84" s="175">
        <f>(K84+L84)</f>
        <v>0</v>
      </c>
      <c r="P84" s="175">
        <v>394680</v>
      </c>
      <c r="Q84" s="173">
        <v>112</v>
      </c>
      <c r="R84" s="176"/>
    </row>
    <row r="85" spans="1:18" s="177" customFormat="1" ht="14.25">
      <c r="A85" s="160"/>
      <c r="B85" s="206" t="s">
        <v>78</v>
      </c>
      <c r="C85" s="162">
        <v>223928000</v>
      </c>
      <c r="D85" s="178"/>
      <c r="E85" s="178"/>
      <c r="F85" s="165">
        <f t="shared" ref="F85:F90" si="27">C85*40%</f>
        <v>89571200</v>
      </c>
      <c r="G85" s="166">
        <f t="shared" ref="G85:G90" si="28">C85*60%</f>
        <v>134356800</v>
      </c>
      <c r="H85" s="203">
        <v>102</v>
      </c>
      <c r="I85" s="169"/>
      <c r="J85" s="169"/>
      <c r="K85" s="172"/>
      <c r="L85" s="200"/>
      <c r="M85" s="172"/>
      <c r="N85" s="173"/>
      <c r="O85" s="175">
        <f t="shared" ref="O85:O90" si="29">(K85+L85)</f>
        <v>0</v>
      </c>
      <c r="P85" s="175">
        <v>394680</v>
      </c>
      <c r="Q85" s="173">
        <v>120</v>
      </c>
      <c r="R85" s="176"/>
    </row>
    <row r="86" spans="1:18" s="177" customFormat="1" ht="14.25">
      <c r="A86" s="160"/>
      <c r="B86" s="206" t="s">
        <v>79</v>
      </c>
      <c r="C86" s="162">
        <v>220549000</v>
      </c>
      <c r="D86" s="178"/>
      <c r="E86" s="178"/>
      <c r="F86" s="165">
        <f t="shared" si="27"/>
        <v>88219600</v>
      </c>
      <c r="G86" s="166">
        <f t="shared" si="28"/>
        <v>132329400</v>
      </c>
      <c r="H86" s="203"/>
      <c r="I86" s="169"/>
      <c r="J86" s="169"/>
      <c r="K86" s="172"/>
      <c r="L86" s="200"/>
      <c r="M86" s="172"/>
      <c r="N86" s="173"/>
      <c r="O86" s="175">
        <f t="shared" si="29"/>
        <v>0</v>
      </c>
      <c r="P86" s="175">
        <v>394680</v>
      </c>
      <c r="Q86" s="173">
        <v>110</v>
      </c>
      <c r="R86" s="176"/>
    </row>
    <row r="87" spans="1:18" s="177" customFormat="1" ht="14.25">
      <c r="A87" s="160"/>
      <c r="B87" s="204" t="s">
        <v>80</v>
      </c>
      <c r="C87" s="198">
        <v>219710000</v>
      </c>
      <c r="D87" s="164"/>
      <c r="E87" s="164"/>
      <c r="F87" s="244">
        <f t="shared" si="27"/>
        <v>87884000</v>
      </c>
      <c r="G87" s="245">
        <f t="shared" si="28"/>
        <v>131826000</v>
      </c>
      <c r="H87" s="205">
        <v>110</v>
      </c>
      <c r="I87" s="169"/>
      <c r="J87" s="169"/>
      <c r="K87" s="172"/>
      <c r="L87" s="200"/>
      <c r="M87" s="172"/>
      <c r="N87" s="173"/>
      <c r="O87" s="175">
        <f t="shared" si="29"/>
        <v>0</v>
      </c>
      <c r="P87" s="175">
        <v>394680</v>
      </c>
      <c r="Q87" s="173">
        <v>102</v>
      </c>
      <c r="R87" s="176"/>
    </row>
    <row r="88" spans="1:18" s="177" customFormat="1" ht="14.25">
      <c r="A88" s="160"/>
      <c r="B88" s="206" t="s">
        <v>81</v>
      </c>
      <c r="C88" s="162">
        <v>214266000</v>
      </c>
      <c r="D88" s="178"/>
      <c r="E88" s="178"/>
      <c r="F88" s="165">
        <f t="shared" si="27"/>
        <v>85706400</v>
      </c>
      <c r="G88" s="166">
        <f t="shared" si="28"/>
        <v>128559600</v>
      </c>
      <c r="H88" s="211">
        <v>96</v>
      </c>
      <c r="I88" s="169"/>
      <c r="J88" s="169"/>
      <c r="K88" s="172"/>
      <c r="L88" s="200"/>
      <c r="M88" s="172"/>
      <c r="N88" s="173"/>
      <c r="O88" s="175">
        <f t="shared" si="29"/>
        <v>0</v>
      </c>
      <c r="P88" s="175">
        <v>394680</v>
      </c>
      <c r="Q88" s="201">
        <v>96</v>
      </c>
      <c r="R88" s="176"/>
    </row>
    <row r="89" spans="1:18" s="177" customFormat="1" ht="14.25">
      <c r="A89" s="160"/>
      <c r="B89" s="206" t="s">
        <v>82</v>
      </c>
      <c r="C89" s="162">
        <v>215761000</v>
      </c>
      <c r="D89" s="178"/>
      <c r="E89" s="178"/>
      <c r="F89" s="165">
        <f t="shared" si="27"/>
        <v>86304400</v>
      </c>
      <c r="G89" s="166">
        <f t="shared" si="28"/>
        <v>129456600</v>
      </c>
      <c r="H89" s="203">
        <v>94</v>
      </c>
      <c r="I89" s="169"/>
      <c r="J89" s="169"/>
      <c r="K89" s="172"/>
      <c r="L89" s="200"/>
      <c r="M89" s="172"/>
      <c r="N89" s="173"/>
      <c r="O89" s="175">
        <f t="shared" si="29"/>
        <v>0</v>
      </c>
      <c r="P89" s="175">
        <v>394680</v>
      </c>
      <c r="Q89" s="173">
        <v>94</v>
      </c>
      <c r="R89" s="176"/>
    </row>
    <row r="90" spans="1:18" s="177" customFormat="1" ht="14.25">
      <c r="A90" s="160"/>
      <c r="B90" s="206" t="s">
        <v>83</v>
      </c>
      <c r="C90" s="162">
        <v>217011000</v>
      </c>
      <c r="D90" s="178"/>
      <c r="E90" s="178"/>
      <c r="F90" s="165">
        <f t="shared" si="27"/>
        <v>86804400</v>
      </c>
      <c r="G90" s="166">
        <f t="shared" si="28"/>
        <v>130206600</v>
      </c>
      <c r="H90" s="203">
        <v>112</v>
      </c>
      <c r="I90" s="169"/>
      <c r="J90" s="169"/>
      <c r="K90" s="172"/>
      <c r="L90" s="200"/>
      <c r="M90" s="172"/>
      <c r="N90" s="173"/>
      <c r="O90" s="175">
        <f t="shared" si="29"/>
        <v>0</v>
      </c>
      <c r="P90" s="175">
        <v>394680</v>
      </c>
      <c r="Q90" s="173">
        <v>112</v>
      </c>
      <c r="R90" s="176"/>
    </row>
    <row r="91" spans="1:18">
      <c r="A91" s="44"/>
      <c r="B91" s="146"/>
      <c r="C91" s="135"/>
      <c r="D91" s="73"/>
      <c r="E91" s="111"/>
      <c r="F91" s="74"/>
      <c r="G91" s="74"/>
      <c r="H91" s="96"/>
      <c r="I91" s="22"/>
      <c r="J91" s="24"/>
      <c r="K91" s="28"/>
      <c r="L91" s="85"/>
      <c r="M91" s="67"/>
      <c r="N91" s="4"/>
      <c r="O91" s="36"/>
      <c r="P91" s="36"/>
      <c r="Q91" s="4"/>
      <c r="R91" s="5"/>
    </row>
    <row r="92" spans="1:18">
      <c r="A92" s="127"/>
      <c r="B92" s="102"/>
      <c r="C92" s="231"/>
      <c r="D92" s="115"/>
      <c r="E92" s="27"/>
      <c r="F92" s="62"/>
      <c r="G92" s="69"/>
      <c r="H92" s="232"/>
      <c r="I92" s="22"/>
      <c r="J92" s="24"/>
      <c r="K92" s="28"/>
      <c r="L92" s="24"/>
      <c r="M92" s="24"/>
      <c r="N92" s="4"/>
      <c r="O92" s="4"/>
      <c r="P92" s="4"/>
      <c r="Q92" s="4"/>
      <c r="R92" s="5"/>
    </row>
    <row r="93" spans="1:18" s="105" customFormat="1" ht="20.25">
      <c r="A93" s="117" t="s">
        <v>18</v>
      </c>
      <c r="B93" s="212" t="s">
        <v>20</v>
      </c>
      <c r="C93" s="213">
        <f>SUM(C94:C107)</f>
        <v>3136642000</v>
      </c>
      <c r="D93" s="214"/>
      <c r="E93" s="215"/>
      <c r="F93" s="216">
        <f>SUM(F94:F107)</f>
        <v>1254656800</v>
      </c>
      <c r="G93" s="217">
        <f>SUM(G94:G107)</f>
        <v>1881985200</v>
      </c>
      <c r="H93" s="218"/>
      <c r="I93" s="151"/>
      <c r="J93" s="151"/>
      <c r="K93" s="159"/>
      <c r="L93" s="151"/>
      <c r="M93" s="151"/>
      <c r="N93" s="149"/>
      <c r="O93" s="149"/>
      <c r="P93" s="149"/>
      <c r="Q93" s="149"/>
      <c r="R93" s="150"/>
    </row>
    <row r="94" spans="1:18" s="177" customFormat="1" ht="14.25">
      <c r="A94" s="160"/>
      <c r="B94" s="206" t="s">
        <v>84</v>
      </c>
      <c r="C94" s="162">
        <v>219668000</v>
      </c>
      <c r="D94" s="178"/>
      <c r="E94" s="164"/>
      <c r="F94" s="165">
        <f t="shared" ref="F94" si="30">C94*40%</f>
        <v>87867200</v>
      </c>
      <c r="G94" s="166">
        <f t="shared" ref="G94" si="31">C94*60%</f>
        <v>131800800</v>
      </c>
      <c r="H94" s="203">
        <v>86</v>
      </c>
      <c r="I94" s="169"/>
      <c r="J94" s="169"/>
      <c r="K94" s="172"/>
      <c r="L94" s="200"/>
      <c r="M94" s="172"/>
      <c r="N94" s="173"/>
      <c r="O94" s="175">
        <f>(K94+L94)</f>
        <v>0</v>
      </c>
      <c r="P94" s="175">
        <v>394680</v>
      </c>
      <c r="Q94" s="173">
        <v>80</v>
      </c>
      <c r="R94" s="176"/>
    </row>
    <row r="95" spans="1:18" s="177" customFormat="1" ht="14.25">
      <c r="A95" s="160"/>
      <c r="B95" s="206" t="s">
        <v>85</v>
      </c>
      <c r="C95" s="162">
        <v>228201000</v>
      </c>
      <c r="D95" s="178"/>
      <c r="E95" s="164"/>
      <c r="F95" s="165">
        <f t="shared" ref="F95:F107" si="32">C95*40%</f>
        <v>91280400</v>
      </c>
      <c r="G95" s="166">
        <f t="shared" ref="G95:G107" si="33">C95*60%</f>
        <v>136920600</v>
      </c>
      <c r="H95" s="203">
        <v>80</v>
      </c>
      <c r="I95" s="169"/>
      <c r="J95" s="169"/>
      <c r="K95" s="172"/>
      <c r="L95" s="200"/>
      <c r="M95" s="172"/>
      <c r="N95" s="173"/>
      <c r="O95" s="175">
        <f t="shared" ref="O95:O107" si="34">(K95+L95)</f>
        <v>0</v>
      </c>
      <c r="P95" s="175">
        <v>394680</v>
      </c>
      <c r="Q95" s="173">
        <v>46</v>
      </c>
      <c r="R95" s="176"/>
    </row>
    <row r="96" spans="1:18" s="177" customFormat="1" ht="14.25">
      <c r="A96" s="160"/>
      <c r="B96" s="206" t="s">
        <v>86</v>
      </c>
      <c r="C96" s="162">
        <v>224639000</v>
      </c>
      <c r="D96" s="178"/>
      <c r="E96" s="164"/>
      <c r="F96" s="165">
        <f t="shared" si="32"/>
        <v>89855600</v>
      </c>
      <c r="G96" s="166">
        <f t="shared" si="33"/>
        <v>134783400</v>
      </c>
      <c r="H96" s="203">
        <v>46</v>
      </c>
      <c r="I96" s="169"/>
      <c r="J96" s="169"/>
      <c r="K96" s="172"/>
      <c r="L96" s="200"/>
      <c r="M96" s="172"/>
      <c r="N96" s="173"/>
      <c r="O96" s="175">
        <f t="shared" si="34"/>
        <v>0</v>
      </c>
      <c r="P96" s="175">
        <v>394680</v>
      </c>
      <c r="Q96" s="173">
        <v>90</v>
      </c>
      <c r="R96" s="176"/>
    </row>
    <row r="97" spans="1:18" s="177" customFormat="1" ht="14.25">
      <c r="A97" s="160"/>
      <c r="B97" s="206" t="s">
        <v>87</v>
      </c>
      <c r="C97" s="162">
        <v>221170000</v>
      </c>
      <c r="D97" s="178"/>
      <c r="E97" s="164"/>
      <c r="F97" s="165">
        <f t="shared" si="32"/>
        <v>88468000</v>
      </c>
      <c r="G97" s="166">
        <f t="shared" si="33"/>
        <v>132702000</v>
      </c>
      <c r="H97" s="203">
        <v>90</v>
      </c>
      <c r="I97" s="169"/>
      <c r="J97" s="169"/>
      <c r="K97" s="172"/>
      <c r="L97" s="200"/>
      <c r="M97" s="172"/>
      <c r="N97" s="173"/>
      <c r="O97" s="175">
        <f t="shared" si="34"/>
        <v>0</v>
      </c>
      <c r="P97" s="175">
        <v>394680</v>
      </c>
      <c r="Q97" s="173">
        <v>86</v>
      </c>
      <c r="R97" s="176"/>
    </row>
    <row r="98" spans="1:18" s="177" customFormat="1" ht="14.25">
      <c r="A98" s="160"/>
      <c r="B98" s="206" t="s">
        <v>88</v>
      </c>
      <c r="C98" s="162">
        <v>221144000</v>
      </c>
      <c r="D98" s="178"/>
      <c r="E98" s="164"/>
      <c r="F98" s="165">
        <f t="shared" si="32"/>
        <v>88457600</v>
      </c>
      <c r="G98" s="166">
        <f t="shared" si="33"/>
        <v>132686400</v>
      </c>
      <c r="H98" s="203">
        <v>70</v>
      </c>
      <c r="I98" s="169"/>
      <c r="J98" s="169"/>
      <c r="K98" s="172"/>
      <c r="L98" s="200"/>
      <c r="M98" s="172"/>
      <c r="N98" s="173"/>
      <c r="O98" s="175">
        <f t="shared" si="34"/>
        <v>0</v>
      </c>
      <c r="P98" s="175">
        <v>394680</v>
      </c>
      <c r="Q98" s="173">
        <v>70</v>
      </c>
      <c r="R98" s="176"/>
    </row>
    <row r="99" spans="1:18" s="177" customFormat="1" ht="14.25">
      <c r="A99" s="160"/>
      <c r="B99" s="206" t="s">
        <v>89</v>
      </c>
      <c r="C99" s="162">
        <v>217935000</v>
      </c>
      <c r="D99" s="178"/>
      <c r="E99" s="164"/>
      <c r="F99" s="165">
        <f t="shared" si="32"/>
        <v>87174000</v>
      </c>
      <c r="G99" s="166">
        <f t="shared" si="33"/>
        <v>130761000</v>
      </c>
      <c r="H99" s="203"/>
      <c r="I99" s="169"/>
      <c r="J99" s="169"/>
      <c r="K99" s="172"/>
      <c r="L99" s="200"/>
      <c r="M99" s="172"/>
      <c r="N99" s="173"/>
      <c r="O99" s="175"/>
      <c r="P99" s="175"/>
      <c r="Q99" s="173"/>
      <c r="R99" s="176"/>
    </row>
    <row r="100" spans="1:18" s="177" customFormat="1" ht="14.25">
      <c r="A100" s="160"/>
      <c r="B100" s="206" t="s">
        <v>90</v>
      </c>
      <c r="C100" s="162">
        <v>216890000</v>
      </c>
      <c r="D100" s="178"/>
      <c r="E100" s="164"/>
      <c r="F100" s="165">
        <f t="shared" si="32"/>
        <v>86756000</v>
      </c>
      <c r="G100" s="166">
        <f t="shared" si="33"/>
        <v>130134000</v>
      </c>
      <c r="H100" s="203"/>
      <c r="I100" s="169"/>
      <c r="J100" s="169"/>
      <c r="K100" s="172"/>
      <c r="L100" s="200"/>
      <c r="M100" s="172"/>
      <c r="N100" s="173"/>
      <c r="O100" s="175"/>
      <c r="P100" s="175"/>
      <c r="Q100" s="173"/>
      <c r="R100" s="176"/>
    </row>
    <row r="101" spans="1:18" s="177" customFormat="1" ht="14.25">
      <c r="A101" s="160"/>
      <c r="B101" s="206" t="s">
        <v>91</v>
      </c>
      <c r="C101" s="162">
        <v>225288000</v>
      </c>
      <c r="D101" s="178"/>
      <c r="E101" s="164"/>
      <c r="F101" s="165">
        <f t="shared" si="32"/>
        <v>90115200</v>
      </c>
      <c r="G101" s="166">
        <f t="shared" si="33"/>
        <v>135172800</v>
      </c>
      <c r="H101" s="203"/>
      <c r="I101" s="169"/>
      <c r="J101" s="169"/>
      <c r="K101" s="172"/>
      <c r="L101" s="200"/>
      <c r="M101" s="172"/>
      <c r="N101" s="173"/>
      <c r="O101" s="175"/>
      <c r="P101" s="175"/>
      <c r="Q101" s="173"/>
      <c r="R101" s="176"/>
    </row>
    <row r="102" spans="1:18" s="177" customFormat="1" ht="14.25">
      <c r="A102" s="160"/>
      <c r="B102" s="206" t="s">
        <v>92</v>
      </c>
      <c r="C102" s="162">
        <v>233342000</v>
      </c>
      <c r="D102" s="178"/>
      <c r="E102" s="164"/>
      <c r="F102" s="165">
        <f t="shared" si="32"/>
        <v>93336800</v>
      </c>
      <c r="G102" s="166">
        <f t="shared" si="33"/>
        <v>140005200</v>
      </c>
      <c r="H102" s="203"/>
      <c r="I102" s="169"/>
      <c r="J102" s="169"/>
      <c r="K102" s="172"/>
      <c r="L102" s="200"/>
      <c r="M102" s="172"/>
      <c r="N102" s="173"/>
      <c r="O102" s="175"/>
      <c r="P102" s="175"/>
      <c r="Q102" s="173"/>
      <c r="R102" s="176"/>
    </row>
    <row r="103" spans="1:18" s="177" customFormat="1" ht="14.25">
      <c r="A103" s="160"/>
      <c r="B103" s="206" t="s">
        <v>93</v>
      </c>
      <c r="C103" s="162">
        <v>216461000</v>
      </c>
      <c r="D103" s="178"/>
      <c r="E103" s="164"/>
      <c r="F103" s="165">
        <f t="shared" si="32"/>
        <v>86584400</v>
      </c>
      <c r="G103" s="166">
        <f t="shared" si="33"/>
        <v>129876600</v>
      </c>
      <c r="H103" s="203"/>
      <c r="I103" s="169"/>
      <c r="J103" s="169"/>
      <c r="K103" s="172"/>
      <c r="L103" s="200"/>
      <c r="M103" s="172"/>
      <c r="N103" s="173"/>
      <c r="O103" s="175"/>
      <c r="P103" s="175"/>
      <c r="Q103" s="173"/>
      <c r="R103" s="176"/>
    </row>
    <row r="104" spans="1:18" s="177" customFormat="1" ht="14.25">
      <c r="A104" s="160"/>
      <c r="B104" s="206" t="s">
        <v>94</v>
      </c>
      <c r="C104" s="162">
        <v>222438000</v>
      </c>
      <c r="D104" s="178"/>
      <c r="E104" s="164"/>
      <c r="F104" s="165">
        <f t="shared" si="32"/>
        <v>88975200</v>
      </c>
      <c r="G104" s="166">
        <f t="shared" si="33"/>
        <v>133462800</v>
      </c>
      <c r="H104" s="203"/>
      <c r="I104" s="169"/>
      <c r="J104" s="169"/>
      <c r="K104" s="172"/>
      <c r="L104" s="200"/>
      <c r="M104" s="172"/>
      <c r="N104" s="173"/>
      <c r="O104" s="175"/>
      <c r="P104" s="175"/>
      <c r="Q104" s="173"/>
      <c r="R104" s="176"/>
    </row>
    <row r="105" spans="1:18" s="177" customFormat="1" ht="14.25">
      <c r="A105" s="160"/>
      <c r="B105" s="206" t="s">
        <v>95</v>
      </c>
      <c r="C105" s="162">
        <v>225302000</v>
      </c>
      <c r="D105" s="178"/>
      <c r="E105" s="164"/>
      <c r="F105" s="165">
        <f t="shared" si="32"/>
        <v>90120800</v>
      </c>
      <c r="G105" s="166">
        <f t="shared" si="33"/>
        <v>135181200</v>
      </c>
      <c r="H105" s="203"/>
      <c r="I105" s="169"/>
      <c r="J105" s="169"/>
      <c r="K105" s="172"/>
      <c r="L105" s="200"/>
      <c r="M105" s="172"/>
      <c r="N105" s="173"/>
      <c r="O105" s="175"/>
      <c r="P105" s="175"/>
      <c r="Q105" s="173"/>
      <c r="R105" s="176"/>
    </row>
    <row r="106" spans="1:18" s="177" customFormat="1" ht="14.25">
      <c r="A106" s="160"/>
      <c r="B106" s="206" t="s">
        <v>96</v>
      </c>
      <c r="C106" s="162">
        <v>235209000</v>
      </c>
      <c r="D106" s="178"/>
      <c r="E106" s="164"/>
      <c r="F106" s="165">
        <f t="shared" si="32"/>
        <v>94083600</v>
      </c>
      <c r="G106" s="166">
        <f t="shared" si="33"/>
        <v>141125400</v>
      </c>
      <c r="H106" s="203">
        <v>46</v>
      </c>
      <c r="I106" s="169"/>
      <c r="J106" s="169"/>
      <c r="K106" s="172"/>
      <c r="L106" s="200"/>
      <c r="M106" s="172"/>
      <c r="N106" s="173"/>
      <c r="O106" s="175">
        <f t="shared" si="34"/>
        <v>0</v>
      </c>
      <c r="P106" s="175">
        <v>394680</v>
      </c>
      <c r="Q106" s="173">
        <v>46</v>
      </c>
      <c r="R106" s="176"/>
    </row>
    <row r="107" spans="1:18" s="177" customFormat="1" ht="14.25">
      <c r="A107" s="160"/>
      <c r="B107" s="207" t="s">
        <v>97</v>
      </c>
      <c r="C107" s="162">
        <v>228955000</v>
      </c>
      <c r="D107" s="178"/>
      <c r="E107" s="164"/>
      <c r="F107" s="165">
        <f t="shared" si="32"/>
        <v>91582000</v>
      </c>
      <c r="G107" s="166">
        <f t="shared" si="33"/>
        <v>137373000</v>
      </c>
      <c r="H107" s="203">
        <v>54</v>
      </c>
      <c r="I107" s="169"/>
      <c r="J107" s="169"/>
      <c r="K107" s="172"/>
      <c r="L107" s="200"/>
      <c r="M107" s="172"/>
      <c r="N107" s="173"/>
      <c r="O107" s="175">
        <f t="shared" si="34"/>
        <v>0</v>
      </c>
      <c r="P107" s="175">
        <v>394680</v>
      </c>
      <c r="Q107" s="173">
        <v>54</v>
      </c>
      <c r="R107" s="176"/>
    </row>
    <row r="108" spans="1:18">
      <c r="A108" s="44"/>
      <c r="B108" s="147"/>
      <c r="C108" s="135"/>
      <c r="D108" s="104"/>
      <c r="E108" s="124"/>
      <c r="F108" s="74"/>
      <c r="G108" s="95"/>
      <c r="H108" s="96"/>
      <c r="I108" s="22"/>
      <c r="J108" s="24"/>
      <c r="K108" s="28"/>
      <c r="L108" s="85"/>
      <c r="M108" s="28"/>
      <c r="N108" s="4"/>
      <c r="O108" s="36"/>
      <c r="P108" s="36"/>
      <c r="Q108" s="4"/>
      <c r="R108" s="5"/>
    </row>
    <row r="109" spans="1:18">
      <c r="A109" s="43"/>
      <c r="B109" s="14"/>
      <c r="C109" s="139"/>
      <c r="D109" s="14"/>
      <c r="E109" s="121"/>
      <c r="F109" s="15"/>
      <c r="G109" s="15"/>
      <c r="H109" s="63"/>
      <c r="I109" s="22"/>
      <c r="J109" s="24"/>
      <c r="K109" s="24"/>
      <c r="L109" s="24"/>
      <c r="M109" s="28"/>
      <c r="N109" s="4"/>
      <c r="O109" s="4"/>
      <c r="P109" s="4"/>
      <c r="Q109" s="4"/>
      <c r="R109" s="5"/>
    </row>
    <row r="110" spans="1:18" s="105" customFormat="1" ht="20.25">
      <c r="A110" s="117" t="s">
        <v>19</v>
      </c>
      <c r="B110" s="119" t="s">
        <v>22</v>
      </c>
      <c r="C110" s="213">
        <f>SUM(C111:C119)</f>
        <v>2074055000</v>
      </c>
      <c r="D110" s="214"/>
      <c r="E110" s="215"/>
      <c r="F110" s="216">
        <f>SUM(F111:F119)</f>
        <v>829622000</v>
      </c>
      <c r="G110" s="217">
        <f>SUM(G111:G119)</f>
        <v>1244433000</v>
      </c>
      <c r="H110" s="220"/>
      <c r="I110" s="151"/>
      <c r="J110" s="151"/>
      <c r="K110" s="159"/>
      <c r="L110" s="151"/>
      <c r="M110" s="159"/>
      <c r="N110" s="149"/>
      <c r="O110" s="149"/>
      <c r="P110" s="149"/>
      <c r="Q110" s="149"/>
      <c r="R110" s="150"/>
    </row>
    <row r="111" spans="1:18" s="177" customFormat="1" ht="14.25">
      <c r="A111" s="160"/>
      <c r="B111" s="206" t="s">
        <v>98</v>
      </c>
      <c r="C111" s="162">
        <v>253169000</v>
      </c>
      <c r="D111" s="178"/>
      <c r="E111" s="164"/>
      <c r="F111" s="165">
        <f t="shared" ref="F111" si="35">C111*40%</f>
        <v>101267600</v>
      </c>
      <c r="G111" s="166">
        <f t="shared" ref="G111" si="36">C111*60%</f>
        <v>151901400</v>
      </c>
      <c r="H111" s="203">
        <v>3</v>
      </c>
      <c r="I111" s="169"/>
      <c r="J111" s="169"/>
      <c r="K111" s="172"/>
      <c r="L111" s="200"/>
      <c r="M111" s="172"/>
      <c r="N111" s="173"/>
      <c r="O111" s="175">
        <f>(K111+L111)</f>
        <v>0</v>
      </c>
      <c r="P111" s="175">
        <v>394680</v>
      </c>
      <c r="Q111" s="173">
        <v>70</v>
      </c>
      <c r="R111" s="176"/>
    </row>
    <row r="112" spans="1:18" s="177" customFormat="1" ht="14.25">
      <c r="A112" s="160"/>
      <c r="B112" s="206" t="s">
        <v>99</v>
      </c>
      <c r="C112" s="162">
        <v>238865000</v>
      </c>
      <c r="D112" s="178"/>
      <c r="E112" s="164"/>
      <c r="F112" s="165">
        <f t="shared" ref="F112:F119" si="37">C112*40%</f>
        <v>95546000</v>
      </c>
      <c r="G112" s="166">
        <f t="shared" ref="G112:G119" si="38">C112*60%</f>
        <v>143319000</v>
      </c>
      <c r="H112" s="203">
        <v>75</v>
      </c>
      <c r="I112" s="169"/>
      <c r="J112" s="169"/>
      <c r="K112" s="172"/>
      <c r="L112" s="200"/>
      <c r="M112" s="172"/>
      <c r="N112" s="173"/>
      <c r="O112" s="175">
        <f t="shared" ref="O112:O119" si="39">(K112+L112)</f>
        <v>0</v>
      </c>
      <c r="P112" s="175">
        <v>394680</v>
      </c>
      <c r="Q112" s="173">
        <v>75</v>
      </c>
      <c r="R112" s="176"/>
    </row>
    <row r="113" spans="1:18" s="177" customFormat="1" ht="14.25">
      <c r="A113" s="160"/>
      <c r="B113" s="206" t="s">
        <v>100</v>
      </c>
      <c r="C113" s="162">
        <v>228088000</v>
      </c>
      <c r="D113" s="178"/>
      <c r="E113" s="164"/>
      <c r="F113" s="165">
        <f t="shared" si="37"/>
        <v>91235200</v>
      </c>
      <c r="G113" s="166">
        <f t="shared" si="38"/>
        <v>136852800</v>
      </c>
      <c r="H113" s="203">
        <v>65</v>
      </c>
      <c r="I113" s="169"/>
      <c r="J113" s="169"/>
      <c r="K113" s="172"/>
      <c r="L113" s="200"/>
      <c r="M113" s="172"/>
      <c r="N113" s="173"/>
      <c r="O113" s="175">
        <f t="shared" si="39"/>
        <v>0</v>
      </c>
      <c r="P113" s="175">
        <v>394680</v>
      </c>
      <c r="Q113" s="173">
        <v>65</v>
      </c>
      <c r="R113" s="176"/>
    </row>
    <row r="114" spans="1:18" s="177" customFormat="1" ht="14.25">
      <c r="A114" s="160"/>
      <c r="B114" s="206" t="s">
        <v>120</v>
      </c>
      <c r="C114" s="162">
        <v>216992000</v>
      </c>
      <c r="D114" s="178"/>
      <c r="E114" s="164"/>
      <c r="F114" s="165">
        <f t="shared" si="37"/>
        <v>86796800</v>
      </c>
      <c r="G114" s="166">
        <f t="shared" si="38"/>
        <v>130195200</v>
      </c>
      <c r="H114" s="203">
        <v>58</v>
      </c>
      <c r="I114" s="169"/>
      <c r="J114" s="169"/>
      <c r="K114" s="172"/>
      <c r="L114" s="200"/>
      <c r="M114" s="172"/>
      <c r="N114" s="173"/>
      <c r="O114" s="175">
        <f t="shared" si="39"/>
        <v>0</v>
      </c>
      <c r="P114" s="175">
        <v>394680</v>
      </c>
      <c r="Q114" s="173">
        <v>58</v>
      </c>
      <c r="R114" s="176"/>
    </row>
    <row r="115" spans="1:18" s="177" customFormat="1" ht="14.25">
      <c r="A115" s="160"/>
      <c r="B115" s="206" t="s">
        <v>101</v>
      </c>
      <c r="C115" s="162">
        <v>220179000</v>
      </c>
      <c r="D115" s="178"/>
      <c r="E115" s="164"/>
      <c r="F115" s="165">
        <f t="shared" si="37"/>
        <v>88071600</v>
      </c>
      <c r="G115" s="166">
        <f t="shared" si="38"/>
        <v>132107400</v>
      </c>
      <c r="H115" s="211">
        <v>42</v>
      </c>
      <c r="I115" s="169"/>
      <c r="J115" s="169"/>
      <c r="K115" s="172"/>
      <c r="L115" s="200"/>
      <c r="M115" s="172"/>
      <c r="N115" s="173"/>
      <c r="O115" s="175">
        <f t="shared" si="39"/>
        <v>0</v>
      </c>
      <c r="P115" s="175">
        <v>394680</v>
      </c>
      <c r="Q115" s="201">
        <v>42</v>
      </c>
      <c r="R115" s="176"/>
    </row>
    <row r="116" spans="1:18" s="177" customFormat="1" ht="14.25">
      <c r="A116" s="160"/>
      <c r="B116" s="206" t="s">
        <v>102</v>
      </c>
      <c r="C116" s="162">
        <v>222643000</v>
      </c>
      <c r="D116" s="178"/>
      <c r="E116" s="164"/>
      <c r="F116" s="165">
        <f t="shared" si="37"/>
        <v>89057200</v>
      </c>
      <c r="G116" s="166">
        <f t="shared" si="38"/>
        <v>133585800</v>
      </c>
      <c r="H116" s="203">
        <v>45</v>
      </c>
      <c r="I116" s="169"/>
      <c r="J116" s="169"/>
      <c r="K116" s="172"/>
      <c r="L116" s="200"/>
      <c r="M116" s="172"/>
      <c r="N116" s="173"/>
      <c r="O116" s="175">
        <f t="shared" si="39"/>
        <v>0</v>
      </c>
      <c r="P116" s="175">
        <v>394680</v>
      </c>
      <c r="Q116" s="173">
        <v>45</v>
      </c>
      <c r="R116" s="176"/>
    </row>
    <row r="117" spans="1:18" s="177" customFormat="1" ht="14.25">
      <c r="A117" s="160"/>
      <c r="B117" s="206" t="s">
        <v>103</v>
      </c>
      <c r="C117" s="190">
        <v>227283000</v>
      </c>
      <c r="D117" s="178"/>
      <c r="E117" s="164"/>
      <c r="F117" s="165">
        <f t="shared" si="37"/>
        <v>90913200</v>
      </c>
      <c r="G117" s="166">
        <f t="shared" si="38"/>
        <v>136369800</v>
      </c>
      <c r="H117" s="203"/>
      <c r="I117" s="169"/>
      <c r="J117" s="169"/>
      <c r="K117" s="172"/>
      <c r="L117" s="200"/>
      <c r="M117" s="172"/>
      <c r="N117" s="173"/>
      <c r="O117" s="175"/>
      <c r="P117" s="175"/>
      <c r="Q117" s="173"/>
      <c r="R117" s="176"/>
    </row>
    <row r="118" spans="1:18" s="177" customFormat="1" ht="14.25">
      <c r="A118" s="160"/>
      <c r="B118" s="206" t="s">
        <v>104</v>
      </c>
      <c r="C118" s="190">
        <v>224504000</v>
      </c>
      <c r="D118" s="178"/>
      <c r="E118" s="164"/>
      <c r="F118" s="165">
        <f t="shared" si="37"/>
        <v>89801600</v>
      </c>
      <c r="G118" s="166">
        <f t="shared" si="38"/>
        <v>134702400</v>
      </c>
      <c r="H118" s="203"/>
      <c r="I118" s="169"/>
      <c r="J118" s="169"/>
      <c r="K118" s="172"/>
      <c r="L118" s="200"/>
      <c r="M118" s="172"/>
      <c r="N118" s="173"/>
      <c r="O118" s="175"/>
      <c r="P118" s="175"/>
      <c r="Q118" s="173"/>
      <c r="R118" s="176"/>
    </row>
    <row r="119" spans="1:18" s="177" customFormat="1" ht="14.25">
      <c r="A119" s="160"/>
      <c r="B119" s="206" t="s">
        <v>105</v>
      </c>
      <c r="C119" s="162">
        <v>242332000</v>
      </c>
      <c r="D119" s="178"/>
      <c r="E119" s="164"/>
      <c r="F119" s="165">
        <f t="shared" si="37"/>
        <v>96932800</v>
      </c>
      <c r="G119" s="166">
        <f t="shared" si="38"/>
        <v>145399200</v>
      </c>
      <c r="H119" s="219">
        <v>42</v>
      </c>
      <c r="I119" s="169"/>
      <c r="J119" s="169"/>
      <c r="K119" s="172"/>
      <c r="L119" s="200"/>
      <c r="M119" s="172"/>
      <c r="N119" s="173"/>
      <c r="O119" s="175">
        <f t="shared" si="39"/>
        <v>0</v>
      </c>
      <c r="P119" s="175">
        <v>394680</v>
      </c>
      <c r="Q119" s="173">
        <v>42</v>
      </c>
      <c r="R119" s="176"/>
    </row>
    <row r="120" spans="1:18">
      <c r="A120" s="99"/>
      <c r="B120" s="101"/>
      <c r="C120" s="135"/>
      <c r="D120" s="73"/>
      <c r="E120" s="111"/>
      <c r="F120" s="74"/>
      <c r="G120" s="95"/>
      <c r="H120" s="96"/>
      <c r="I120" s="22"/>
      <c r="J120" s="24"/>
      <c r="K120" s="28"/>
      <c r="L120" s="85"/>
      <c r="M120" s="28"/>
      <c r="N120" s="4"/>
      <c r="O120" s="36"/>
      <c r="P120" s="36"/>
      <c r="Q120" s="4"/>
      <c r="R120" s="5"/>
    </row>
    <row r="121" spans="1:18">
      <c r="A121" s="100"/>
      <c r="B121" s="8"/>
      <c r="C121" s="136"/>
      <c r="D121" s="8"/>
      <c r="E121" s="114"/>
      <c r="F121" s="18"/>
      <c r="G121" s="70"/>
      <c r="H121" s="52"/>
      <c r="I121" s="22"/>
      <c r="J121" s="24"/>
      <c r="K121" s="24"/>
      <c r="L121" s="24"/>
      <c r="M121" s="28"/>
      <c r="N121" s="4"/>
      <c r="O121" s="4"/>
      <c r="P121" s="4"/>
      <c r="Q121" s="4"/>
      <c r="R121" s="5"/>
    </row>
    <row r="122" spans="1:18" s="105" customFormat="1" ht="20.25">
      <c r="A122" s="117" t="s">
        <v>21</v>
      </c>
      <c r="B122" s="118" t="s">
        <v>24</v>
      </c>
      <c r="C122" s="153">
        <f>SUM(C123:C135)</f>
        <v>2989817000</v>
      </c>
      <c r="D122" s="195"/>
      <c r="E122" s="221"/>
      <c r="F122" s="222">
        <f>SUM(F123:F135)</f>
        <v>1195926800</v>
      </c>
      <c r="G122" s="223">
        <f>SUM(G123:G135)</f>
        <v>1793890200</v>
      </c>
      <c r="H122" s="210"/>
      <c r="I122" s="151"/>
      <c r="J122" s="151"/>
      <c r="K122" s="159"/>
      <c r="L122" s="151"/>
      <c r="M122" s="159"/>
      <c r="N122" s="149"/>
      <c r="O122" s="149"/>
      <c r="P122" s="149"/>
      <c r="Q122" s="149"/>
      <c r="R122" s="150"/>
    </row>
    <row r="123" spans="1:18" s="177" customFormat="1" ht="14.25">
      <c r="A123" s="160"/>
      <c r="B123" s="206" t="s">
        <v>106</v>
      </c>
      <c r="C123" s="162">
        <v>214494000</v>
      </c>
      <c r="D123" s="178"/>
      <c r="E123" s="178"/>
      <c r="F123" s="165">
        <f t="shared" ref="F123" si="40">C123*40%</f>
        <v>85797600</v>
      </c>
      <c r="G123" s="166">
        <f t="shared" ref="G123" si="41">C123*60%</f>
        <v>128696400</v>
      </c>
      <c r="H123" s="203">
        <v>71</v>
      </c>
      <c r="I123" s="169"/>
      <c r="J123" s="169"/>
      <c r="K123" s="172"/>
      <c r="L123" s="200"/>
      <c r="M123" s="172"/>
      <c r="N123" s="173"/>
      <c r="O123" s="175">
        <f>(K123+L123)</f>
        <v>0</v>
      </c>
      <c r="P123" s="175">
        <v>394680</v>
      </c>
      <c r="Q123" s="173">
        <v>53</v>
      </c>
      <c r="R123" s="176"/>
    </row>
    <row r="124" spans="1:18" s="177" customFormat="1" ht="14.25">
      <c r="A124" s="160"/>
      <c r="B124" s="206" t="s">
        <v>107</v>
      </c>
      <c r="C124" s="162">
        <v>226949000</v>
      </c>
      <c r="D124" s="178"/>
      <c r="E124" s="178"/>
      <c r="F124" s="165">
        <f t="shared" ref="F124:F135" si="42">C124*40%</f>
        <v>90779600</v>
      </c>
      <c r="G124" s="166">
        <f t="shared" ref="G124:G135" si="43">C124*60%</f>
        <v>136169400</v>
      </c>
      <c r="H124" s="203">
        <v>53</v>
      </c>
      <c r="I124" s="169"/>
      <c r="J124" s="169"/>
      <c r="K124" s="172"/>
      <c r="L124" s="200"/>
      <c r="M124" s="172"/>
      <c r="N124" s="173"/>
      <c r="O124" s="175">
        <f>(K124+L124)</f>
        <v>0</v>
      </c>
      <c r="P124" s="175">
        <v>394680</v>
      </c>
      <c r="Q124" s="173">
        <v>71</v>
      </c>
      <c r="R124" s="176"/>
    </row>
    <row r="125" spans="1:18" s="177" customFormat="1" ht="14.25">
      <c r="A125" s="160"/>
      <c r="B125" s="206" t="s">
        <v>108</v>
      </c>
      <c r="C125" s="162">
        <v>242175000</v>
      </c>
      <c r="D125" s="178"/>
      <c r="E125" s="178"/>
      <c r="F125" s="165">
        <f t="shared" si="42"/>
        <v>96870000</v>
      </c>
      <c r="G125" s="166">
        <f t="shared" si="43"/>
        <v>145305000</v>
      </c>
      <c r="H125" s="203">
        <v>81</v>
      </c>
      <c r="I125" s="169"/>
      <c r="J125" s="169"/>
      <c r="K125" s="172"/>
      <c r="L125" s="200"/>
      <c r="M125" s="172"/>
      <c r="N125" s="173"/>
      <c r="O125" s="175">
        <f>(K125+L125)</f>
        <v>0</v>
      </c>
      <c r="P125" s="175">
        <v>394680</v>
      </c>
      <c r="Q125" s="173">
        <v>81</v>
      </c>
      <c r="R125" s="176"/>
    </row>
    <row r="126" spans="1:18" s="177" customFormat="1" ht="14.25">
      <c r="A126" s="160"/>
      <c r="B126" s="206" t="s">
        <v>109</v>
      </c>
      <c r="C126" s="162">
        <v>234303000</v>
      </c>
      <c r="D126" s="178"/>
      <c r="E126" s="178"/>
      <c r="F126" s="165">
        <f t="shared" si="42"/>
        <v>93721200</v>
      </c>
      <c r="G126" s="166">
        <f t="shared" si="43"/>
        <v>140581800</v>
      </c>
      <c r="H126" s="203">
        <v>72</v>
      </c>
      <c r="I126" s="169"/>
      <c r="J126" s="169"/>
      <c r="K126" s="172"/>
      <c r="L126" s="200"/>
      <c r="M126" s="172"/>
      <c r="N126" s="173"/>
      <c r="O126" s="175">
        <f>(K126+L126)</f>
        <v>0</v>
      </c>
      <c r="P126" s="175">
        <v>394680</v>
      </c>
      <c r="Q126" s="173">
        <v>72</v>
      </c>
      <c r="R126" s="176"/>
    </row>
    <row r="127" spans="1:18" s="177" customFormat="1" ht="14.25">
      <c r="A127" s="160"/>
      <c r="B127" s="206" t="s">
        <v>110</v>
      </c>
      <c r="C127" s="162">
        <v>232326000</v>
      </c>
      <c r="D127" s="178"/>
      <c r="E127" s="178"/>
      <c r="F127" s="165">
        <f t="shared" si="42"/>
        <v>92930400</v>
      </c>
      <c r="G127" s="166">
        <f t="shared" si="43"/>
        <v>139395600</v>
      </c>
      <c r="H127" s="203"/>
      <c r="I127" s="169"/>
      <c r="J127" s="169"/>
      <c r="K127" s="172"/>
      <c r="L127" s="200"/>
      <c r="M127" s="172"/>
      <c r="N127" s="173"/>
      <c r="O127" s="175"/>
      <c r="P127" s="175"/>
      <c r="Q127" s="173"/>
      <c r="R127" s="176"/>
    </row>
    <row r="128" spans="1:18" s="177" customFormat="1" ht="14.25">
      <c r="A128" s="160"/>
      <c r="B128" s="206" t="s">
        <v>111</v>
      </c>
      <c r="C128" s="162">
        <v>225563000</v>
      </c>
      <c r="D128" s="178"/>
      <c r="E128" s="178"/>
      <c r="F128" s="165">
        <f t="shared" si="42"/>
        <v>90225200</v>
      </c>
      <c r="G128" s="166">
        <f t="shared" si="43"/>
        <v>135337800</v>
      </c>
      <c r="H128" s="203"/>
      <c r="I128" s="169"/>
      <c r="J128" s="169"/>
      <c r="K128" s="172"/>
      <c r="L128" s="200"/>
      <c r="M128" s="172"/>
      <c r="N128" s="173"/>
      <c r="O128" s="175"/>
      <c r="P128" s="175"/>
      <c r="Q128" s="173"/>
      <c r="R128" s="176"/>
    </row>
    <row r="129" spans="1:18" s="177" customFormat="1" ht="14.25">
      <c r="A129" s="160"/>
      <c r="B129" s="206" t="s">
        <v>112</v>
      </c>
      <c r="C129" s="162">
        <v>222715000</v>
      </c>
      <c r="D129" s="178"/>
      <c r="E129" s="178"/>
      <c r="F129" s="165">
        <f t="shared" si="42"/>
        <v>89086000</v>
      </c>
      <c r="G129" s="166">
        <f t="shared" si="43"/>
        <v>133629000</v>
      </c>
      <c r="H129" s="203"/>
      <c r="I129" s="169"/>
      <c r="J129" s="169"/>
      <c r="K129" s="172"/>
      <c r="L129" s="200"/>
      <c r="M129" s="172"/>
      <c r="N129" s="173"/>
      <c r="O129" s="175"/>
      <c r="P129" s="175"/>
      <c r="Q129" s="173"/>
      <c r="R129" s="176"/>
    </row>
    <row r="130" spans="1:18" s="177" customFormat="1" ht="14.25">
      <c r="A130" s="160"/>
      <c r="B130" s="206" t="s">
        <v>113</v>
      </c>
      <c r="C130" s="162">
        <v>233708000</v>
      </c>
      <c r="D130" s="178"/>
      <c r="E130" s="178"/>
      <c r="F130" s="165">
        <f t="shared" si="42"/>
        <v>93483200</v>
      </c>
      <c r="G130" s="166">
        <f t="shared" si="43"/>
        <v>140224800</v>
      </c>
      <c r="H130" s="203"/>
      <c r="I130" s="169"/>
      <c r="J130" s="169"/>
      <c r="K130" s="172"/>
      <c r="L130" s="200"/>
      <c r="M130" s="172"/>
      <c r="N130" s="173"/>
      <c r="O130" s="175"/>
      <c r="P130" s="175"/>
      <c r="Q130" s="173"/>
      <c r="R130" s="176"/>
    </row>
    <row r="131" spans="1:18" s="177" customFormat="1" ht="14.25">
      <c r="A131" s="160"/>
      <c r="B131" s="206" t="s">
        <v>114</v>
      </c>
      <c r="C131" s="162">
        <v>237275000</v>
      </c>
      <c r="D131" s="178"/>
      <c r="E131" s="178"/>
      <c r="F131" s="165">
        <f t="shared" si="42"/>
        <v>94910000</v>
      </c>
      <c r="G131" s="166">
        <f t="shared" si="43"/>
        <v>142365000</v>
      </c>
      <c r="H131" s="203"/>
      <c r="I131" s="169"/>
      <c r="J131" s="169"/>
      <c r="K131" s="172"/>
      <c r="L131" s="200"/>
      <c r="M131" s="172"/>
      <c r="N131" s="173"/>
      <c r="O131" s="175"/>
      <c r="P131" s="175"/>
      <c r="Q131" s="173"/>
      <c r="R131" s="176"/>
    </row>
    <row r="132" spans="1:18" s="177" customFormat="1" ht="14.25">
      <c r="A132" s="160"/>
      <c r="B132" s="206" t="s">
        <v>115</v>
      </c>
      <c r="C132" s="162">
        <v>225655000</v>
      </c>
      <c r="D132" s="178"/>
      <c r="E132" s="178"/>
      <c r="F132" s="165">
        <f t="shared" si="42"/>
        <v>90262000</v>
      </c>
      <c r="G132" s="166">
        <f t="shared" si="43"/>
        <v>135393000</v>
      </c>
      <c r="H132" s="203"/>
      <c r="I132" s="169"/>
      <c r="J132" s="169"/>
      <c r="K132" s="172"/>
      <c r="L132" s="200"/>
      <c r="M132" s="172"/>
      <c r="N132" s="173"/>
      <c r="O132" s="175"/>
      <c r="P132" s="175"/>
      <c r="Q132" s="173"/>
      <c r="R132" s="176"/>
    </row>
    <row r="133" spans="1:18" s="177" customFormat="1" ht="14.25">
      <c r="A133" s="160"/>
      <c r="B133" s="206" t="s">
        <v>116</v>
      </c>
      <c r="C133" s="162">
        <v>232800000</v>
      </c>
      <c r="D133" s="178"/>
      <c r="E133" s="178"/>
      <c r="F133" s="165">
        <f t="shared" si="42"/>
        <v>93120000</v>
      </c>
      <c r="G133" s="166">
        <f t="shared" si="43"/>
        <v>139680000</v>
      </c>
      <c r="H133" s="203"/>
      <c r="I133" s="169"/>
      <c r="J133" s="169"/>
      <c r="K133" s="172"/>
      <c r="L133" s="200"/>
      <c r="M133" s="172"/>
      <c r="N133" s="173"/>
      <c r="O133" s="175"/>
      <c r="P133" s="175"/>
      <c r="Q133" s="173"/>
      <c r="R133" s="176"/>
    </row>
    <row r="134" spans="1:18" s="177" customFormat="1" ht="14.25">
      <c r="A134" s="160"/>
      <c r="B134" s="206" t="s">
        <v>117</v>
      </c>
      <c r="C134" s="162">
        <v>234305000</v>
      </c>
      <c r="D134" s="178"/>
      <c r="E134" s="178"/>
      <c r="F134" s="165">
        <f t="shared" si="42"/>
        <v>93722000</v>
      </c>
      <c r="G134" s="166">
        <f t="shared" si="43"/>
        <v>140583000</v>
      </c>
      <c r="H134" s="203"/>
      <c r="I134" s="169"/>
      <c r="J134" s="169"/>
      <c r="K134" s="172"/>
      <c r="L134" s="200"/>
      <c r="M134" s="172"/>
      <c r="N134" s="173"/>
      <c r="O134" s="175"/>
      <c r="P134" s="175"/>
      <c r="Q134" s="173"/>
      <c r="R134" s="176"/>
    </row>
    <row r="135" spans="1:18" s="177" customFormat="1" ht="14.25">
      <c r="A135" s="160"/>
      <c r="B135" s="206" t="s">
        <v>118</v>
      </c>
      <c r="C135" s="162">
        <v>227549000</v>
      </c>
      <c r="D135" s="178"/>
      <c r="E135" s="178"/>
      <c r="F135" s="165">
        <f t="shared" si="42"/>
        <v>91019600</v>
      </c>
      <c r="G135" s="166">
        <f t="shared" si="43"/>
        <v>136529400</v>
      </c>
      <c r="H135" s="203"/>
      <c r="I135" s="169"/>
      <c r="J135" s="169"/>
      <c r="K135" s="172"/>
      <c r="L135" s="200"/>
      <c r="M135" s="172"/>
      <c r="N135" s="173"/>
      <c r="O135" s="175"/>
      <c r="P135" s="175"/>
      <c r="Q135" s="173"/>
      <c r="R135" s="176"/>
    </row>
    <row r="136" spans="1:18">
      <c r="A136" s="87"/>
      <c r="B136" s="73"/>
      <c r="C136" s="135"/>
      <c r="D136" s="73"/>
      <c r="E136" s="113"/>
      <c r="F136" s="91"/>
      <c r="G136" s="92">
        <v>0.6</v>
      </c>
      <c r="H136" s="88"/>
      <c r="I136" s="23"/>
      <c r="J136" s="29"/>
      <c r="K136" s="24"/>
      <c r="L136" s="24"/>
      <c r="M136" s="24"/>
      <c r="N136" s="4"/>
      <c r="O136" s="4"/>
      <c r="P136" s="4"/>
      <c r="Q136" s="37">
        <v>11</v>
      </c>
      <c r="R136" s="2"/>
    </row>
    <row r="137" spans="1:18">
      <c r="A137" s="128"/>
      <c r="B137" s="12"/>
      <c r="C137" s="138"/>
      <c r="D137" s="12"/>
      <c r="E137" s="109"/>
      <c r="F137" s="13"/>
      <c r="G137" s="20"/>
      <c r="H137" s="51"/>
      <c r="I137" s="22"/>
      <c r="J137" s="24"/>
      <c r="K137" s="30"/>
      <c r="L137" s="30"/>
      <c r="M137" s="28"/>
      <c r="N137" s="4"/>
      <c r="O137" s="38"/>
      <c r="P137" s="4"/>
      <c r="Q137" s="4"/>
      <c r="R137" s="2"/>
    </row>
    <row r="138" spans="1:18" s="105" customFormat="1" ht="20.25">
      <c r="A138" s="120" t="s">
        <v>23</v>
      </c>
      <c r="B138" s="148" t="s">
        <v>50</v>
      </c>
      <c r="C138" s="153">
        <f>SUM(C139:C140)</f>
        <v>436124000</v>
      </c>
      <c r="D138" s="195"/>
      <c r="E138" s="184"/>
      <c r="F138" s="184">
        <f>SUM(F139:F140)</f>
        <v>174449600</v>
      </c>
      <c r="G138" s="209">
        <f>SUM(G139:G140)</f>
        <v>261674400</v>
      </c>
      <c r="H138" s="210"/>
      <c r="I138" s="151"/>
      <c r="J138" s="151"/>
      <c r="K138" s="187"/>
      <c r="L138" s="187"/>
      <c r="M138" s="159"/>
      <c r="N138" s="149"/>
      <c r="O138" s="188"/>
      <c r="P138" s="149"/>
      <c r="Q138" s="149"/>
      <c r="R138" s="149"/>
    </row>
    <row r="139" spans="1:18" s="177" customFormat="1" ht="14.25">
      <c r="A139" s="224"/>
      <c r="B139" s="161" t="s">
        <v>47</v>
      </c>
      <c r="C139" s="162">
        <v>218899000</v>
      </c>
      <c r="D139" s="178"/>
      <c r="E139" s="178"/>
      <c r="F139" s="165">
        <f t="shared" ref="F139" si="44">C139*40%</f>
        <v>87559600</v>
      </c>
      <c r="G139" s="166">
        <f t="shared" ref="G139" si="45">C139*60%</f>
        <v>131339400</v>
      </c>
      <c r="H139" s="211"/>
      <c r="I139" s="169"/>
      <c r="J139" s="169"/>
      <c r="K139" s="172"/>
      <c r="L139" s="180"/>
      <c r="M139" s="172"/>
      <c r="N139" s="173"/>
      <c r="O139" s="181">
        <f>(K139+L139)</f>
        <v>0</v>
      </c>
      <c r="P139" s="175">
        <v>394680</v>
      </c>
      <c r="Q139" s="201">
        <v>53</v>
      </c>
      <c r="R139" s="173"/>
    </row>
    <row r="140" spans="1:18" s="177" customFormat="1" ht="14.25">
      <c r="A140" s="224"/>
      <c r="B140" s="161" t="s">
        <v>46</v>
      </c>
      <c r="C140" s="162">
        <v>217225000</v>
      </c>
      <c r="D140" s="178"/>
      <c r="E140" s="178"/>
      <c r="F140" s="165">
        <f t="shared" ref="F140" si="46">C140*40%</f>
        <v>86890000</v>
      </c>
      <c r="G140" s="166">
        <f t="shared" ref="G140" si="47">C140*60%</f>
        <v>130335000</v>
      </c>
      <c r="H140" s="211"/>
      <c r="I140" s="169"/>
      <c r="J140" s="169"/>
      <c r="K140" s="172"/>
      <c r="L140" s="180"/>
      <c r="M140" s="172"/>
      <c r="N140" s="173"/>
      <c r="O140" s="181"/>
      <c r="P140" s="175"/>
      <c r="Q140" s="201"/>
      <c r="R140" s="173"/>
    </row>
    <row r="141" spans="1:18" s="177" customFormat="1" ht="14.25">
      <c r="A141" s="225"/>
      <c r="B141" s="226"/>
      <c r="C141" s="227"/>
      <c r="D141" s="192"/>
      <c r="E141" s="192"/>
      <c r="F141" s="229"/>
      <c r="G141" s="230"/>
      <c r="H141" s="228"/>
      <c r="I141" s="169"/>
      <c r="J141" s="169"/>
      <c r="K141" s="172"/>
      <c r="L141" s="180"/>
      <c r="M141" s="172"/>
      <c r="N141" s="173"/>
      <c r="O141" s="181">
        <f>(K141+L141)</f>
        <v>0</v>
      </c>
      <c r="P141" s="175">
        <v>394680</v>
      </c>
      <c r="Q141" s="201">
        <v>63</v>
      </c>
      <c r="R141" s="173"/>
    </row>
    <row r="142" spans="1:18" ht="19.5" customHeight="1" thickBot="1">
      <c r="A142" s="263" t="s">
        <v>2</v>
      </c>
      <c r="B142" s="264"/>
      <c r="C142" s="237">
        <f>C138+C122+C110+C93+C83+C66+C53+C46+C37+C27+C17</f>
        <v>20000000000</v>
      </c>
      <c r="D142" s="238" t="e">
        <f>#REF!+#REF!</f>
        <v>#REF!</v>
      </c>
      <c r="E142" s="238" t="e">
        <f>#REF!+#REF!</f>
        <v>#REF!</v>
      </c>
      <c r="F142" s="237">
        <f>F138+F122+F110+F93+F83+F66+F53+F46+F37+F27+F17</f>
        <v>8000000000</v>
      </c>
      <c r="G142" s="237">
        <f>G138+G122+G110+G93+G83+G66+G53+G46+G37+G27+G17</f>
        <v>12000000000</v>
      </c>
      <c r="H142" s="239"/>
      <c r="I142" s="22"/>
      <c r="J142" s="24"/>
      <c r="K142" s="28"/>
      <c r="L142" s="30">
        <f>C142*15%</f>
        <v>3000000000</v>
      </c>
      <c r="M142" s="30"/>
      <c r="N142" s="24"/>
      <c r="O142" s="30"/>
      <c r="P142" s="28"/>
      <c r="Q142" s="25"/>
      <c r="R142" s="22"/>
    </row>
    <row r="143" spans="1:18" ht="13.5" thickTop="1">
      <c r="B143" s="39"/>
      <c r="C143" s="140"/>
      <c r="D143" s="53"/>
      <c r="E143" s="57"/>
      <c r="F143" s="53"/>
      <c r="G143" s="57"/>
      <c r="H143" s="53"/>
      <c r="I143" s="23"/>
      <c r="J143" s="29"/>
      <c r="K143" s="29"/>
      <c r="L143" s="29"/>
      <c r="M143" s="29"/>
      <c r="N143" s="29"/>
      <c r="O143" s="29"/>
      <c r="P143" s="29"/>
      <c r="Q143" s="29"/>
      <c r="R143" s="23"/>
    </row>
    <row r="144" spans="1:18">
      <c r="E144" s="31"/>
      <c r="F144" s="265"/>
      <c r="G144" s="266"/>
      <c r="I144" s="23"/>
      <c r="J144" s="29"/>
      <c r="K144" s="29"/>
      <c r="L144" s="29"/>
      <c r="M144" s="29"/>
      <c r="N144" s="29"/>
      <c r="O144" s="29"/>
      <c r="P144" s="29"/>
      <c r="Q144" s="29"/>
      <c r="R144" s="23"/>
    </row>
    <row r="145" spans="5:18">
      <c r="E145" s="31"/>
      <c r="G145" s="31"/>
      <c r="I145" s="23"/>
      <c r="J145" s="29"/>
      <c r="K145" s="29"/>
      <c r="L145" s="106"/>
      <c r="M145" s="29"/>
      <c r="N145" s="29"/>
      <c r="O145" s="29"/>
      <c r="P145" s="29"/>
      <c r="Q145" s="29"/>
      <c r="R145" s="23"/>
    </row>
    <row r="146" spans="5:18">
      <c r="E146" s="103"/>
      <c r="F146" s="267"/>
      <c r="G146" s="267"/>
      <c r="I146" s="23"/>
      <c r="J146" s="29"/>
      <c r="K146" s="29"/>
      <c r="L146" s="107">
        <v>10000000000</v>
      </c>
      <c r="M146" s="29"/>
      <c r="N146" s="29"/>
      <c r="O146" s="29"/>
      <c r="P146" s="29"/>
      <c r="Q146" s="29"/>
      <c r="R146" s="23"/>
    </row>
    <row r="147" spans="5:18">
      <c r="F147" s="64"/>
      <c r="G147" s="65"/>
      <c r="I147" s="23"/>
      <c r="J147" s="29"/>
      <c r="K147" s="29"/>
      <c r="L147" s="107">
        <v>7500</v>
      </c>
      <c r="M147" s="29"/>
      <c r="N147" s="29"/>
      <c r="O147" s="29"/>
      <c r="P147" s="29"/>
      <c r="Q147" s="29"/>
      <c r="R147" s="23"/>
    </row>
    <row r="148" spans="5:18" ht="18">
      <c r="E148" s="123" t="e">
        <f>L146-E142</f>
        <v>#REF!</v>
      </c>
      <c r="F148" s="64"/>
      <c r="G148" s="65"/>
      <c r="I148" s="23"/>
      <c r="J148" s="23"/>
      <c r="K148" s="23" t="s">
        <v>65</v>
      </c>
      <c r="L148" s="122">
        <f>L146/L147</f>
        <v>1333333.3333333333</v>
      </c>
      <c r="M148" s="23"/>
      <c r="Q148" s="26"/>
    </row>
    <row r="149" spans="5:18" ht="18">
      <c r="F149" s="65"/>
      <c r="G149" s="64"/>
      <c r="I149" s="23"/>
      <c r="J149" s="23"/>
      <c r="K149" s="23"/>
      <c r="L149" s="122"/>
      <c r="M149" s="23"/>
      <c r="Q149" s="26"/>
    </row>
    <row r="150" spans="5:18">
      <c r="F150" s="64"/>
      <c r="G150" s="64"/>
      <c r="I150" s="23"/>
      <c r="J150" s="23"/>
      <c r="K150" s="23"/>
      <c r="L150" s="23"/>
      <c r="M150" s="23"/>
    </row>
    <row r="151" spans="5:18">
      <c r="F151" s="267"/>
      <c r="G151" s="267"/>
      <c r="I151" s="23"/>
      <c r="J151" s="23"/>
      <c r="K151" s="23"/>
      <c r="L151" s="23"/>
      <c r="M151" s="23"/>
    </row>
    <row r="152" spans="5:18">
      <c r="F152" s="64"/>
      <c r="G152" s="64"/>
      <c r="I152" s="23"/>
      <c r="J152" s="23"/>
      <c r="K152" s="19"/>
      <c r="M152" s="23"/>
    </row>
    <row r="153" spans="5:18">
      <c r="I153" s="5"/>
      <c r="J153" s="5"/>
      <c r="K153" s="5"/>
    </row>
    <row r="154" spans="5:18">
      <c r="I154" s="5"/>
      <c r="J154" s="5"/>
      <c r="K154" s="5"/>
    </row>
    <row r="155" spans="5:18">
      <c r="I155" s="5"/>
      <c r="J155" s="5"/>
      <c r="K155" s="5"/>
    </row>
    <row r="156" spans="5:18">
      <c r="I156" s="5"/>
      <c r="J156" s="5"/>
      <c r="K156" s="5"/>
    </row>
    <row r="157" spans="5:18">
      <c r="I157" s="5"/>
      <c r="J157" s="5"/>
      <c r="K157" s="5"/>
    </row>
    <row r="158" spans="5:18">
      <c r="I158" s="5"/>
      <c r="J158" s="5"/>
      <c r="K158" s="5"/>
    </row>
    <row r="159" spans="5:18">
      <c r="I159" s="5"/>
      <c r="J159" s="5"/>
      <c r="K159" s="5"/>
    </row>
    <row r="160" spans="5:18">
      <c r="I160" s="5"/>
      <c r="J160" s="5"/>
      <c r="K160" s="5"/>
    </row>
    <row r="161" spans="9:11">
      <c r="I161" s="5"/>
      <c r="J161" s="5"/>
      <c r="K161" s="5"/>
    </row>
    <row r="162" spans="9:11">
      <c r="I162" s="5"/>
      <c r="J162" s="5"/>
      <c r="K162" s="5"/>
    </row>
  </sheetData>
  <mergeCells count="14">
    <mergeCell ref="A142:B142"/>
    <mergeCell ref="F144:G144"/>
    <mergeCell ref="F146:G146"/>
    <mergeCell ref="F151:G151"/>
    <mergeCell ref="A8:H8"/>
    <mergeCell ref="A9:H9"/>
    <mergeCell ref="A10:G10"/>
    <mergeCell ref="A11:A14"/>
    <mergeCell ref="B11:B14"/>
    <mergeCell ref="C11:C14"/>
    <mergeCell ref="E11:E14"/>
    <mergeCell ref="H11:H14"/>
    <mergeCell ref="F11:F14"/>
    <mergeCell ref="G11:G14"/>
  </mergeCells>
  <printOptions horizontalCentered="1"/>
  <pageMargins left="0.6692913385826772" right="0.35433070866141736" top="0.39370078740157483" bottom="0" header="0.55118110236220474" footer="0.51181102362204722"/>
  <pageSetup paperSize="5" scale="80" orientation="portrait" horizontalDpi="4294967292" vertic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Lampiran II</vt:lpstr>
      <vt:lpstr>'Lampiran II'!Print_Area</vt:lpstr>
      <vt:lpstr>'Lampiran II'!Print_Titles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ALEKSANDER</dc:creator>
  <cp:lastModifiedBy>ACER</cp:lastModifiedBy>
  <cp:lastPrinted>2016-05-03T07:34:58Z</cp:lastPrinted>
  <dcterms:created xsi:type="dcterms:W3CDTF">2009-02-24T02:57:13Z</dcterms:created>
  <dcterms:modified xsi:type="dcterms:W3CDTF">2016-05-03T07:36:09Z</dcterms:modified>
</cp:coreProperties>
</file>